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465" windowWidth="14805" windowHeight="6525"/>
  </bookViews>
  <sheets>
    <sheet name="abs" sheetId="4" r:id="rId1"/>
    <sheet name="det" sheetId="3" r:id="rId2"/>
    <sheet name="Lead_23-24" sheetId="7" r:id="rId3"/>
    <sheet name="Sel_Data" sheetId="8" r:id="rId4"/>
    <sheet name="lead" sheetId="6" r:id="rId5"/>
    <sheet name="data" sheetId="5" r:id="rId6"/>
  </sheets>
  <externalReferences>
    <externalReference r:id="rId7"/>
  </externalReferences>
  <definedNames>
    <definedName name="_xlnm.Print_Area" localSheetId="0">abs!$A$1:$G$119</definedName>
    <definedName name="_xlnm.Print_Area" localSheetId="1">det!$A$1:$I$403</definedName>
    <definedName name="_xlnm.Print_Area" localSheetId="4">lead!$A$1:$K$42</definedName>
    <definedName name="_xlnm.Print_Area" localSheetId="3">Sel_Data!$A$1:$F$580</definedName>
    <definedName name="_xlnm.Print_Titles" localSheetId="0">abs!$4:$4</definedName>
    <definedName name="_xlnm.Print_Titles" localSheetId="1">det!$4:$4</definedName>
  </definedNames>
  <calcPr calcId="124519"/>
</workbook>
</file>

<file path=xl/calcChain.xml><?xml version="1.0" encoding="utf-8"?>
<calcChain xmlns="http://schemas.openxmlformats.org/spreadsheetml/2006/main">
  <c r="G105" i="4"/>
  <c r="G97"/>
  <c r="H316" i="3"/>
  <c r="I122" i="4" l="1"/>
  <c r="G109"/>
  <c r="H394" i="3"/>
  <c r="I397"/>
  <c r="I398"/>
  <c r="I396"/>
  <c r="I368"/>
  <c r="I369"/>
  <c r="I370"/>
  <c r="I371"/>
  <c r="I372"/>
  <c r="I373"/>
  <c r="I374"/>
  <c r="I375"/>
  <c r="I376"/>
  <c r="I377"/>
  <c r="I378"/>
  <c r="I379"/>
  <c r="I380"/>
  <c r="I367"/>
  <c r="I381" l="1"/>
  <c r="H365"/>
  <c r="I364"/>
  <c r="H356"/>
  <c r="I355"/>
  <c r="I351"/>
  <c r="I350"/>
  <c r="I349"/>
  <c r="I348"/>
  <c r="I347"/>
  <c r="I342"/>
  <c r="I341"/>
  <c r="I331"/>
  <c r="I330"/>
  <c r="I329"/>
  <c r="I316"/>
  <c r="I317"/>
  <c r="I318"/>
  <c r="I319"/>
  <c r="I320"/>
  <c r="I321"/>
  <c r="I315"/>
  <c r="I311"/>
  <c r="I307"/>
  <c r="I225"/>
  <c r="I226"/>
  <c r="I227"/>
  <c r="I228"/>
  <c r="I229"/>
  <c r="I230"/>
  <c r="I231"/>
  <c r="I232"/>
  <c r="I233"/>
  <c r="I234"/>
  <c r="I235"/>
  <c r="I236"/>
  <c r="I237"/>
  <c r="I238"/>
  <c r="I239"/>
  <c r="I240"/>
  <c r="I241"/>
  <c r="I242"/>
  <c r="I243"/>
  <c r="I244"/>
  <c r="I245"/>
  <c r="I246"/>
  <c r="I247"/>
  <c r="I224"/>
  <c r="I145"/>
  <c r="I146"/>
  <c r="I147"/>
  <c r="I148"/>
  <c r="I144"/>
  <c r="I116"/>
  <c r="I101"/>
  <c r="I97"/>
  <c r="I96"/>
  <c r="I95"/>
  <c r="I87"/>
  <c r="I88"/>
  <c r="I89"/>
  <c r="I92" s="1"/>
  <c r="I86"/>
  <c r="I83"/>
  <c r="I66"/>
  <c r="I67"/>
  <c r="I68"/>
  <c r="I69"/>
  <c r="I70"/>
  <c r="I71"/>
  <c r="I72"/>
  <c r="I73"/>
  <c r="I74"/>
  <c r="I75"/>
  <c r="K65"/>
  <c r="I65"/>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21"/>
  <c r="I8"/>
  <c r="I9"/>
  <c r="I10"/>
  <c r="I11"/>
  <c r="I12"/>
  <c r="I13"/>
  <c r="I14"/>
  <c r="I15"/>
  <c r="I16"/>
  <c r="I17"/>
  <c r="I18"/>
  <c r="I19"/>
  <c r="I7"/>
  <c r="I399"/>
  <c r="I81"/>
  <c r="I322"/>
  <c r="I360"/>
  <c r="E107" i="4"/>
  <c r="D571" i="8"/>
  <c r="D570"/>
  <c r="D569"/>
  <c r="D568"/>
  <c r="F571"/>
  <c r="F570"/>
  <c r="F569"/>
  <c r="F568"/>
  <c r="D107" i="4"/>
  <c r="H400" i="3"/>
  <c r="B107" i="4" s="1"/>
  <c r="G107" s="1"/>
  <c r="D558" i="8"/>
  <c r="D557"/>
  <c r="D556"/>
  <c r="D555"/>
  <c r="D554"/>
  <c r="F559"/>
  <c r="F558"/>
  <c r="F557"/>
  <c r="F556"/>
  <c r="F555"/>
  <c r="F554"/>
  <c r="D105" i="4"/>
  <c r="I392" i="3"/>
  <c r="I393" s="1"/>
  <c r="B105" i="4" s="1"/>
  <c r="I80" i="3"/>
  <c r="D156" i="8"/>
  <c r="D155"/>
  <c r="D154"/>
  <c r="D153"/>
  <c r="F153" s="1"/>
  <c r="F156"/>
  <c r="F155"/>
  <c r="F154"/>
  <c r="F575" l="1"/>
  <c r="F577" s="1"/>
  <c r="F561"/>
  <c r="F563" s="1"/>
  <c r="F158"/>
  <c r="F159" s="1"/>
  <c r="I82" i="3" l="1"/>
  <c r="E28" i="4" l="1"/>
  <c r="E26"/>
  <c r="E73"/>
  <c r="F523" i="8"/>
  <c r="E71" i="4" s="1"/>
  <c r="E56"/>
  <c r="E62"/>
  <c r="E30"/>
  <c r="E24"/>
  <c r="E48"/>
  <c r="E54"/>
  <c r="E52"/>
  <c r="E50"/>
  <c r="E43"/>
  <c r="E41"/>
  <c r="E39"/>
  <c r="E37"/>
  <c r="E68"/>
  <c r="E46"/>
  <c r="E101"/>
  <c r="E99"/>
  <c r="E97"/>
  <c r="E90"/>
  <c r="D90"/>
  <c r="E93"/>
  <c r="E85"/>
  <c r="E81"/>
  <c r="E79"/>
  <c r="E77"/>
  <c r="E66"/>
  <c r="E64"/>
  <c r="E60"/>
  <c r="E58"/>
  <c r="E34"/>
  <c r="E32"/>
  <c r="E22"/>
  <c r="E20"/>
  <c r="E17"/>
  <c r="E15"/>
  <c r="E11"/>
  <c r="E9"/>
  <c r="D11"/>
  <c r="C103"/>
  <c r="F103" s="1"/>
  <c r="C101"/>
  <c r="F101" s="1"/>
  <c r="C99"/>
  <c r="F99" s="1"/>
  <c r="C97"/>
  <c r="F97" s="1"/>
  <c r="C95"/>
  <c r="F95" s="1"/>
  <c r="C93"/>
  <c r="F93" s="1"/>
  <c r="C90"/>
  <c r="F90" s="1"/>
  <c r="C87"/>
  <c r="F87" s="1"/>
  <c r="C85"/>
  <c r="F85" s="1"/>
  <c r="C83"/>
  <c r="F83" s="1"/>
  <c r="C81"/>
  <c r="F81" s="1"/>
  <c r="C79"/>
  <c r="F79" s="1"/>
  <c r="C77"/>
  <c r="F77" s="1"/>
  <c r="C75"/>
  <c r="F75" s="1"/>
  <c r="C73"/>
  <c r="F73" s="1"/>
  <c r="C71"/>
  <c r="F71" s="1"/>
  <c r="C68"/>
  <c r="F68" s="1"/>
  <c r="C66"/>
  <c r="F66" s="1"/>
  <c r="C64"/>
  <c r="F64" s="1"/>
  <c r="C62"/>
  <c r="F62" s="1"/>
  <c r="C60"/>
  <c r="F60" s="1"/>
  <c r="C58"/>
  <c r="F58" s="1"/>
  <c r="C56"/>
  <c r="F56" s="1"/>
  <c r="C54"/>
  <c r="F54" s="1"/>
  <c r="C52"/>
  <c r="F52" s="1"/>
  <c r="C50"/>
  <c r="F50" s="1"/>
  <c r="C48"/>
  <c r="F48" s="1"/>
  <c r="C46"/>
  <c r="F46" s="1"/>
  <c r="C43"/>
  <c r="F43" s="1"/>
  <c r="C41"/>
  <c r="F41" s="1"/>
  <c r="C39"/>
  <c r="F39" s="1"/>
  <c r="C37"/>
  <c r="F37" s="1"/>
  <c r="C34"/>
  <c r="F34" s="1"/>
  <c r="C32"/>
  <c r="F32" s="1"/>
  <c r="C30"/>
  <c r="F30" s="1"/>
  <c r="C28"/>
  <c r="F28" s="1"/>
  <c r="C26"/>
  <c r="F26" s="1"/>
  <c r="C24"/>
  <c r="F24" s="1"/>
  <c r="C22"/>
  <c r="F22" s="1"/>
  <c r="C20"/>
  <c r="F20" s="1"/>
  <c r="C17"/>
  <c r="F17" s="1"/>
  <c r="C15"/>
  <c r="F15" s="1"/>
  <c r="C13"/>
  <c r="F13" s="1"/>
  <c r="C9"/>
  <c r="F9" s="1"/>
  <c r="C7"/>
  <c r="F7" s="1"/>
  <c r="C5"/>
  <c r="F5" s="1"/>
  <c r="D113"/>
  <c r="D103"/>
  <c r="D101"/>
  <c r="D99"/>
  <c r="D97"/>
  <c r="D95"/>
  <c r="D93"/>
  <c r="D92"/>
  <c r="D89"/>
  <c r="D87"/>
  <c r="D85"/>
  <c r="D83"/>
  <c r="D81"/>
  <c r="D79"/>
  <c r="D77"/>
  <c r="D75"/>
  <c r="D73"/>
  <c r="D71"/>
  <c r="D70"/>
  <c r="D68"/>
  <c r="D66"/>
  <c r="D64"/>
  <c r="D62"/>
  <c r="D60"/>
  <c r="D58"/>
  <c r="D56"/>
  <c r="D54"/>
  <c r="D52"/>
  <c r="D50"/>
  <c r="D48"/>
  <c r="D46"/>
  <c r="D45"/>
  <c r="D43"/>
  <c r="D41"/>
  <c r="D39"/>
  <c r="D37"/>
  <c r="D36"/>
  <c r="D34"/>
  <c r="D32"/>
  <c r="D30"/>
  <c r="D28"/>
  <c r="D26"/>
  <c r="D24"/>
  <c r="D22"/>
  <c r="D20"/>
  <c r="D19"/>
  <c r="D17"/>
  <c r="D15"/>
  <c r="D13"/>
  <c r="D9"/>
  <c r="D7"/>
  <c r="A2"/>
  <c r="D5"/>
  <c r="I104" i="3"/>
  <c r="I103"/>
  <c r="I102"/>
  <c r="I79"/>
  <c r="I105" l="1"/>
  <c r="C11" i="4"/>
  <c r="H93" i="3"/>
  <c r="B11" i="4" s="1"/>
  <c r="G11" s="1"/>
  <c r="H98" i="3"/>
  <c r="B13" i="4" s="1"/>
  <c r="I427" i="3"/>
  <c r="I426"/>
  <c r="I425"/>
  <c r="I424"/>
  <c r="I423"/>
  <c r="I420"/>
  <c r="I417"/>
  <c r="I413"/>
  <c r="I412"/>
  <c r="I408"/>
  <c r="I407"/>
  <c r="I406"/>
  <c r="I414" l="1"/>
  <c r="I409"/>
  <c r="I428"/>
  <c r="F98" i="5" l="1"/>
  <c r="F100" s="1"/>
  <c r="I388" i="3" l="1"/>
  <c r="I389" s="1"/>
  <c r="H390" s="1"/>
  <c r="B103" i="4" s="1"/>
  <c r="G103" s="1"/>
  <c r="I384" i="3"/>
  <c r="I385" s="1"/>
  <c r="H386" s="1"/>
  <c r="B101" i="4" s="1"/>
  <c r="G101" s="1"/>
  <c r="I363" i="3"/>
  <c r="I362"/>
  <c r="I361"/>
  <c r="I359"/>
  <c r="I358"/>
  <c r="I353"/>
  <c r="I354"/>
  <c r="I336"/>
  <c r="I335"/>
  <c r="I343" l="1"/>
  <c r="H344" s="1"/>
  <c r="B93" i="4" s="1"/>
  <c r="G93" s="1"/>
  <c r="B95"/>
  <c r="G95" s="1"/>
  <c r="I337" i="3"/>
  <c r="H338" s="1"/>
  <c r="B90" i="4" s="1"/>
  <c r="G90" s="1"/>
  <c r="H382" i="3"/>
  <c r="B99" i="4" s="1"/>
  <c r="G99" s="1"/>
  <c r="B97"/>
  <c r="H332" i="3" l="1"/>
  <c r="B87" i="4" s="1"/>
  <c r="G87" s="1"/>
  <c r="A7" l="1"/>
  <c r="A9" s="1"/>
  <c r="A13" l="1"/>
  <c r="A15" s="1"/>
  <c r="A17" s="1"/>
  <c r="A19" s="1"/>
  <c r="A24" s="1"/>
  <c r="A26" s="1"/>
  <c r="A28" s="1"/>
  <c r="A30" s="1"/>
  <c r="A32" s="1"/>
  <c r="A34" s="1"/>
  <c r="A36" s="1"/>
  <c r="A43" s="1"/>
  <c r="A45" s="1"/>
  <c r="A11"/>
  <c r="I295" i="3"/>
  <c r="I296" s="1"/>
  <c r="H297" s="1"/>
  <c r="B73" i="4" s="1"/>
  <c r="I291" i="3"/>
  <c r="I290"/>
  <c r="I285"/>
  <c r="I284"/>
  <c r="I280"/>
  <c r="I279"/>
  <c r="I278"/>
  <c r="I277"/>
  <c r="I275"/>
  <c r="I274"/>
  <c r="I273"/>
  <c r="I272"/>
  <c r="I271"/>
  <c r="I270"/>
  <c r="I269"/>
  <c r="I268"/>
  <c r="I267"/>
  <c r="I266"/>
  <c r="I264"/>
  <c r="I263"/>
  <c r="I262"/>
  <c r="I261"/>
  <c r="I260"/>
  <c r="I259"/>
  <c r="I258"/>
  <c r="I257"/>
  <c r="I256"/>
  <c r="I281" s="1"/>
  <c r="I255"/>
  <c r="I254"/>
  <c r="I253"/>
  <c r="I252"/>
  <c r="I219"/>
  <c r="I220" s="1"/>
  <c r="H221" s="1"/>
  <c r="B62" i="4" s="1"/>
  <c r="G62" s="1"/>
  <c r="I215" i="3"/>
  <c r="I214"/>
  <c r="I210"/>
  <c r="I211" s="1"/>
  <c r="H212" s="1"/>
  <c r="B58" i="4" s="1"/>
  <c r="I206" i="3"/>
  <c r="I207" s="1"/>
  <c r="H208" s="1"/>
  <c r="B56" i="4" s="1"/>
  <c r="I203" i="3"/>
  <c r="I204" s="1"/>
  <c r="H205" s="1"/>
  <c r="B54" i="4" s="1"/>
  <c r="I199" i="3"/>
  <c r="I195"/>
  <c r="I194"/>
  <c r="I190"/>
  <c r="I189"/>
  <c r="I185"/>
  <c r="I184"/>
  <c r="I179"/>
  <c r="I178"/>
  <c r="I174"/>
  <c r="I175" s="1"/>
  <c r="H176" s="1"/>
  <c r="B41" i="4" s="1"/>
  <c r="I169" i="3"/>
  <c r="I170"/>
  <c r="I168"/>
  <c r="I158"/>
  <c r="I159"/>
  <c r="I160"/>
  <c r="I161"/>
  <c r="I162"/>
  <c r="I163"/>
  <c r="I164"/>
  <c r="I157"/>
  <c r="I152"/>
  <c r="I153" s="1"/>
  <c r="H154" s="1"/>
  <c r="B34" i="4" s="1"/>
  <c r="I140" i="3"/>
  <c r="I141" s="1"/>
  <c r="H142" s="1"/>
  <c r="B30" i="4" s="1"/>
  <c r="I136" i="3"/>
  <c r="I137" s="1"/>
  <c r="H138" s="1"/>
  <c r="B28" i="4" s="1"/>
  <c r="I132" i="3"/>
  <c r="I131"/>
  <c r="I126"/>
  <c r="I127"/>
  <c r="I125"/>
  <c r="I121"/>
  <c r="I120"/>
  <c r="I117"/>
  <c r="H118" s="1"/>
  <c r="B20" i="4" s="1"/>
  <c r="I108" i="3"/>
  <c r="I110"/>
  <c r="I111"/>
  <c r="I109"/>
  <c r="F75"/>
  <c r="I149" l="1"/>
  <c r="H150" s="1"/>
  <c r="B32" i="4" s="1"/>
  <c r="I286" i="3"/>
  <c r="H287" s="1"/>
  <c r="B68" i="4" s="1"/>
  <c r="H282" i="3"/>
  <c r="B66" i="4" s="1"/>
  <c r="I216" i="3"/>
  <c r="H217" s="1"/>
  <c r="B60" i="4" s="1"/>
  <c r="I248" i="3"/>
  <c r="H249" s="1"/>
  <c r="B64" i="4" s="1"/>
  <c r="G64" s="1"/>
  <c r="I196" i="3"/>
  <c r="H197" s="1"/>
  <c r="B50" i="4" s="1"/>
  <c r="I191" i="3"/>
  <c r="H192" s="1"/>
  <c r="B48" i="4" s="1"/>
  <c r="I186" i="3"/>
  <c r="H187" s="1"/>
  <c r="B46" i="4" s="1"/>
  <c r="I180" i="3"/>
  <c r="H181" s="1"/>
  <c r="B43" i="4" s="1"/>
  <c r="I165" i="3"/>
  <c r="H166" s="1"/>
  <c r="B37" i="4" s="1"/>
  <c r="I171" i="3"/>
  <c r="H172" s="1"/>
  <c r="B39" i="4" s="1"/>
  <c r="I133" i="3"/>
  <c r="H134" s="1"/>
  <c r="B26" i="4" s="1"/>
  <c r="I128" i="3"/>
  <c r="H129" s="1"/>
  <c r="B24" i="4" s="1"/>
  <c r="I122" i="3"/>
  <c r="H123" s="1"/>
  <c r="B22" i="4" s="1"/>
  <c r="I112" i="3"/>
  <c r="H113" s="1"/>
  <c r="B17" i="4" s="1"/>
  <c r="H106" i="3"/>
  <c r="B15" i="4" s="1"/>
  <c r="I76" i="3"/>
  <c r="H77" s="1"/>
  <c r="B7" i="4" s="1"/>
  <c r="H84" i="3" l="1"/>
  <c r="B9" i="4" s="1"/>
  <c r="I62" i="3"/>
  <c r="H63" s="1"/>
  <c r="B5" i="4" s="1"/>
  <c r="G73"/>
  <c r="G68"/>
  <c r="G66"/>
  <c r="G17"/>
  <c r="G60"/>
  <c r="G58"/>
  <c r="G28"/>
  <c r="G56"/>
  <c r="G54"/>
  <c r="G46"/>
  <c r="G50"/>
  <c r="G48"/>
  <c r="G43"/>
  <c r="G41"/>
  <c r="G39"/>
  <c r="G37"/>
  <c r="G34"/>
  <c r="G32"/>
  <c r="G13"/>
  <c r="G30"/>
  <c r="G26"/>
  <c r="G24"/>
  <c r="G22"/>
  <c r="G20"/>
  <c r="G15"/>
  <c r="G7"/>
  <c r="G5" l="1"/>
  <c r="G9"/>
  <c r="A27" i="6"/>
  <c r="A28"/>
  <c r="A29"/>
  <c r="A30" s="1"/>
  <c r="A31" s="1"/>
  <c r="A32" s="1"/>
  <c r="A33" s="1"/>
  <c r="A34" s="1"/>
  <c r="A18"/>
  <c r="A19"/>
  <c r="A20"/>
  <c r="A21" s="1"/>
  <c r="A22" s="1"/>
  <c r="A23" s="1"/>
  <c r="A24" s="1"/>
  <c r="A25" s="1"/>
  <c r="A26" s="1"/>
  <c r="A6"/>
  <c r="A7" s="1"/>
  <c r="A8" s="1"/>
  <c r="A9" s="1"/>
  <c r="A10" s="1"/>
  <c r="A11" s="1"/>
  <c r="A12" s="1"/>
  <c r="A13" s="1"/>
  <c r="A14" s="1"/>
  <c r="A15" s="1"/>
  <c r="A16" s="1"/>
  <c r="A17" s="1"/>
  <c r="A5"/>
  <c r="I325" i="3" l="1"/>
  <c r="I326" s="1"/>
  <c r="H327" s="1"/>
  <c r="B85" i="4" s="1"/>
  <c r="G85" s="1"/>
  <c r="I312" i="3"/>
  <c r="H313" s="1"/>
  <c r="B81" i="4" s="1"/>
  <c r="G81" s="1"/>
  <c r="I308" i="3"/>
  <c r="H309" s="1"/>
  <c r="B79" i="4" s="1"/>
  <c r="G79" s="1"/>
  <c r="I303" i="3"/>
  <c r="I304" s="1"/>
  <c r="H305" s="1"/>
  <c r="B77" i="4" s="1"/>
  <c r="G77" s="1"/>
  <c r="I299" i="3"/>
  <c r="I300" s="1"/>
  <c r="H301" s="1"/>
  <c r="B75" i="4" s="1"/>
  <c r="G75" s="1"/>
  <c r="I292" i="3"/>
  <c r="H293" s="1"/>
  <c r="B71" i="4" s="1"/>
  <c r="G71" s="1"/>
  <c r="I200" i="3"/>
  <c r="H201" s="1"/>
  <c r="B52" i="4" s="1"/>
  <c r="G52" s="1"/>
  <c r="H323" i="3" l="1"/>
  <c r="B83" i="4" s="1"/>
  <c r="G83" s="1"/>
  <c r="G110" s="1"/>
  <c r="G115" l="1"/>
  <c r="G111"/>
  <c r="G112" s="1"/>
  <c r="G114" s="1"/>
  <c r="G117" s="1"/>
  <c r="G116" l="1"/>
  <c r="G118" s="1"/>
  <c r="E119" l="1"/>
  <c r="E122" s="1"/>
</calcChain>
</file>

<file path=xl/sharedStrings.xml><?xml version="1.0" encoding="utf-8"?>
<sst xmlns="http://schemas.openxmlformats.org/spreadsheetml/2006/main" count="3403" uniqueCount="928">
  <si>
    <t>Tamil Nadu Police Housing Corparation Ltd.</t>
  </si>
  <si>
    <t>DESCRIPTION OF MATERIALS</t>
  </si>
  <si>
    <t>UNIT</t>
  </si>
  <si>
    <t>SOURCE</t>
  </si>
  <si>
    <t>LABOUR RATE</t>
  </si>
  <si>
    <t>ROUGH STONE sl.38  p18</t>
  </si>
  <si>
    <t>CUM.</t>
  </si>
  <si>
    <t>MASON-I Brick / Stone work p12 /29</t>
  </si>
  <si>
    <t>BOND STONE sl.57 p18</t>
  </si>
  <si>
    <t>MASON-II Brick / Stone work p14/72</t>
  </si>
  <si>
    <t>HARD BROKEN STONE JELLY 3mm To 10mm p-18</t>
  </si>
  <si>
    <t>MAZDOOR-I p14/74</t>
  </si>
  <si>
    <t>HARD BROKEN STONE JELLY 10mm</t>
  </si>
  <si>
    <t>MAZDOOR-II p15/101</t>
  </si>
  <si>
    <t>HARD BROKEN STONE JELLY 12mm</t>
  </si>
  <si>
    <t>PAINTER-I p12/36</t>
  </si>
  <si>
    <t>HARD BROKEN STONE JELLY 20mm</t>
  </si>
  <si>
    <t>PAINTER-II p14/78</t>
  </si>
  <si>
    <t>HARD BROKEN STONE JELLY 40mm</t>
  </si>
  <si>
    <t>PLUMBER-I p12/38</t>
  </si>
  <si>
    <t>SAND FOR MORTAR sl.100  p20</t>
  </si>
  <si>
    <t>PLUMBER-II p14/79</t>
  </si>
  <si>
    <t>SAND FOR FILLING</t>
  </si>
  <si>
    <t>FITTER-I  p12/18</t>
  </si>
  <si>
    <t>Kiln Burnt Country Bricks  SIZE 22x11x7Cm p-16 it-5a</t>
  </si>
  <si>
    <t>1000nos.</t>
  </si>
  <si>
    <t>FITTER-II p13/68</t>
  </si>
  <si>
    <t>BRICK JELLY 40mmGAUGE p-17 it-17 a</t>
  </si>
  <si>
    <t>CUM</t>
  </si>
  <si>
    <t>CARPENTER-I p12/16</t>
  </si>
  <si>
    <t>BRICK JELLY 20mmGAUGE</t>
  </si>
  <si>
    <t>CARPENTER-II p13/64</t>
  </si>
  <si>
    <t>MACHINE PRESSED TILES 23x 23x 2 Cm p-17 It-20</t>
  </si>
  <si>
    <t>Local</t>
  </si>
  <si>
    <t>STONE CUTTER-I p12/41</t>
  </si>
  <si>
    <t>SLACKED SHELL LIME sl.106 p20</t>
  </si>
  <si>
    <t>STONE CUTTER-II p14/83</t>
  </si>
  <si>
    <t>SLACKED &amp;SREENED LIME STONE sl107/67</t>
  </si>
  <si>
    <t>FLOOR POLISHER p12/20</t>
  </si>
  <si>
    <t>C.W SCANTLING UPTO 4M LONG p-21 it-127</t>
  </si>
  <si>
    <t>Mortar mix charges manual  sl.165(Ann3 p-34)</t>
  </si>
  <si>
    <t>C.W. PLANK UPTO 40mmTHICK UPTO 30 Cm WIDTH</t>
  </si>
  <si>
    <t>Vibrat-charges(R.C.C) sl.103/2 p30</t>
  </si>
  <si>
    <t>T.W SCANTLING 2M TO 3M LONG 112/73 p-21</t>
  </si>
  <si>
    <t>Vibrat-charges(P.C.C) sl.102</t>
  </si>
  <si>
    <t>T.W.SCANTLING BELOW 2M LONG 113/74 p-21</t>
  </si>
  <si>
    <t>Sand filling charges sl.75 p-28</t>
  </si>
  <si>
    <t>T.W.PLANKS 15TO30cm WIDTH &amp; 12to25mm Thick it-119 p-21</t>
  </si>
  <si>
    <t>Earth filling charges sl.76 p-28</t>
  </si>
  <si>
    <t>Country BricksKiln Burnt of SIZE 22x11x5Cm (7c)p-16</t>
  </si>
  <si>
    <t>E.W.  61/62 p-27</t>
  </si>
  <si>
    <t>MOSAIC TILES GRAY 25X25X2cm.it-30 p-17</t>
  </si>
  <si>
    <t>L.C.T.W.Door- 144/2 p-32</t>
  </si>
  <si>
    <t>CEMENT (supply at site)</t>
  </si>
  <si>
    <t>M.T</t>
  </si>
  <si>
    <t>L.C.marine doors-145/3 p-32</t>
  </si>
  <si>
    <t>R.T.S. / M.S upto 16mm</t>
  </si>
  <si>
    <t>TW glazed window 149/8 p-33</t>
  </si>
  <si>
    <t>M.S./ R.T.S above 16mm</t>
  </si>
  <si>
    <t>Wrought&amp;putup 143/1 p-32</t>
  </si>
  <si>
    <t>Country BricksKiln Burnt  SIZE 22x11x5Cm</t>
  </si>
  <si>
    <t>Ventilator 153/14 p-33</t>
  </si>
  <si>
    <t>HBSJ 11.2mm IRC metal (High W ay SR16-17)</t>
  </si>
  <si>
    <t>Meter- Cupboard Weldmesh 158/23 p-34</t>
  </si>
  <si>
    <t>HBSJ 37.5mm to 26.5mm IRC metal</t>
  </si>
  <si>
    <t>E.W (SDR) 62/67 p-27</t>
  </si>
  <si>
    <t>HBSJ 63mm to 45mm IRC metal</t>
  </si>
  <si>
    <t>FITTER-II (Pipe &amp; Bar Bend) 69/20a p-14</t>
  </si>
  <si>
    <t xml:space="preserve"> Gravel p20  92/57</t>
  </si>
  <si>
    <t>Kavalkinaru</t>
  </si>
  <si>
    <t>FITTER-I (Pipe &amp; Bar Bend) 19/20 p-12</t>
  </si>
  <si>
    <t xml:space="preserve"> Well Gravel p20  It93/57a</t>
  </si>
  <si>
    <t>E.W  loose soil p-26 SS20B/55/50</t>
  </si>
  <si>
    <t>Chamber Burnt Bricks of size 23x11.2x7Cm p16/4b</t>
  </si>
  <si>
    <t>LIFT CHARGES FOR B.W IN G.F  * it-94 p-29</t>
  </si>
  <si>
    <t>Chamber Burnt Bricks  of size 23x11.4x7.5Cmp16 /3a</t>
  </si>
  <si>
    <t>LIFT CHARGES FOR B.W IN F.F  *</t>
  </si>
  <si>
    <t>Stone dust p20 96-58a</t>
  </si>
  <si>
    <t>Cum</t>
  </si>
  <si>
    <t>LIFT CHARGES FOR B.W IN S.F  *</t>
  </si>
  <si>
    <t>6mmto 10mm HBG metal p-19 it-83+84/2</t>
  </si>
  <si>
    <t>Fly Ash Bricks  it-3A/8a p-16</t>
  </si>
  <si>
    <t>LIFT CHARGES FOR CONCRETE IN F.F  *</t>
  </si>
  <si>
    <t>Crushed Stone SAND FOR MORTAR sl.98/58C p20</t>
  </si>
  <si>
    <t>LIFT CHARGES FOR CONCRETE IN S.F  *</t>
  </si>
  <si>
    <t>Crushed Stone SAND FOR FILLING</t>
  </si>
  <si>
    <t>CERTIFIED THAT THE LEAD PARTICULARS FURNISHED HERE ARE FOUND CORRECT UPTO BEST OF MY KNOWLEDGE</t>
  </si>
  <si>
    <t>TOTAL LEAD</t>
  </si>
  <si>
    <t>COST OF MATERIAL</t>
  </si>
  <si>
    <t>LEAD CHARGE</t>
  </si>
  <si>
    <t>UN LOADING</t>
  </si>
  <si>
    <t>MATERIAL COST @ SITE</t>
  </si>
  <si>
    <t>Kottai Karungulam</t>
  </si>
  <si>
    <t>Valliyur</t>
  </si>
  <si>
    <t>2021-2022</t>
  </si>
  <si>
    <t>DETAILED ESTIMATE</t>
  </si>
  <si>
    <t>No</t>
  </si>
  <si>
    <t>Through scrapping and watering for old cement paint area.</t>
  </si>
  <si>
    <t>SAY</t>
  </si>
  <si>
    <t>Painting the old iron work and other similar works with two coats of approved first class synthetic enamel ready mixed paint of approved quality.</t>
  </si>
  <si>
    <t>Pumproom</t>
  </si>
  <si>
    <t xml:space="preserve">Supplying, laying, fixing and jointing the following PVC pipes as per ASTMD-1785 of schedule 40 of wall thickness </t>
  </si>
  <si>
    <t xml:space="preserve">Supplying and fixing 15 amps 3 pin plug type socket </t>
  </si>
  <si>
    <t>Rest Room</t>
  </si>
  <si>
    <t>Charges of assembling and fixing of ceiling fan of different sweep etc.,</t>
  </si>
  <si>
    <t>Supplying and laying of 8 SWG GI wire etc.,</t>
  </si>
  <si>
    <t>for earthing station</t>
  </si>
  <si>
    <t>Providing Earthing station using pipe electrode as per IS 3043 using 2.5m of 40mm and 1.0m of 20mm dia B-class GI pipe etc., all complete</t>
  </si>
  <si>
    <t>for earthing</t>
  </si>
  <si>
    <t>Supplying and fixing of colour glazed tiles over cement plastering in CM 1:2, 10mm thick.</t>
  </si>
  <si>
    <t>a.) Light Point with Ceiling rose</t>
  </si>
  <si>
    <t>b.) Light Point without ceilling rose</t>
  </si>
  <si>
    <t>c.) Calling bell point with buzzor/ calling bell</t>
  </si>
  <si>
    <t>OpenWiring with 1.5 sqmm PVC insulated single core multi strand fire retardant  flexible copper cable with ISI mark for 5 amps 5 pin plug socket point at switch board itself etc., all complete</t>
  </si>
  <si>
    <t>Open Wiring with 1.5 sqmm PVC insulated single core multi strand fire retardant  flexible copper cable with ISI mark for 5 amps 5 pin plug socket point at convenient places etc., all complete</t>
  </si>
  <si>
    <t xml:space="preserve">Supply and delivery of following Electric Ceiling fan with ISI mark </t>
  </si>
  <si>
    <t>a) 48" Electric Fan 1200mm sweep</t>
  </si>
  <si>
    <t>Run of 2 Wires of 2.5 sqmm PVC insulated single core multi strand fire retardant flexible copper cable with ISI mark confirming IS: 694:1990.</t>
  </si>
  <si>
    <t>Run off 4 wires of 4 Sq.mm PVC insulated single core multi strand fire retardant copper cable with ISI mark (for EB service connection three phase)</t>
  </si>
  <si>
    <t>EB pole to building</t>
  </si>
  <si>
    <t>Supply and fixing of electro mechanically operated three phase earth leakage circuit breakers/residual current circuit breaker (ELCB/RCCB threephase)</t>
  </si>
  <si>
    <t>Supplying and fixing of half turn C.P Long body Tap of 15mm dia of Best quality etc.</t>
  </si>
  <si>
    <t>Toilets</t>
  </si>
  <si>
    <t>Supplying and fixing of half turn C.P Short body Tap of 15mm dia of best quality etc.</t>
  </si>
  <si>
    <t xml:space="preserve">Painting the old wood work with two coats of approved first class synthetic enamel ready mixed paint of approved quality. </t>
  </si>
  <si>
    <t>Painting two coats with ready mixed PLASTIC EMULSION PAINT of first class quality paint including primer.</t>
  </si>
  <si>
    <t>Painting the new walls with TWO COATS OF OIL BOUND DISTEMPER of approved brand including putty, brushers, curing etc.,</t>
  </si>
  <si>
    <t xml:space="preserve">Supply, assembling and fixing of 4' 18 W Patty type LED tubular lamp with fitting </t>
  </si>
  <si>
    <t xml:space="preserve">Supplying &amp; fixing of   LED bulbs suitable for fixing it to pendent / bakelite battern holder of best approved variety </t>
  </si>
  <si>
    <t>a.) 9 Watts LED light for Bath, WC and other rooms</t>
  </si>
  <si>
    <t>TOTAL</t>
  </si>
  <si>
    <t>Supply and Fixing of 25W LED Street light Fittings (single)</t>
  </si>
  <si>
    <t>Sullage drain</t>
  </si>
  <si>
    <t xml:space="preserve">Plain cement concrete 1:5:10  using 40 mm HBSJ. Foundation and Basement </t>
  </si>
  <si>
    <t xml:space="preserve">Sullage drain </t>
  </si>
  <si>
    <t>Brickwork in cement morter 1:5 using Country Bricks of size 22 x 11 x 7 cm in Foundation and basement.</t>
  </si>
  <si>
    <t xml:space="preserve"> Floor plastering in cement mortar 1 : 4 , 20 mm thick.</t>
  </si>
  <si>
    <t xml:space="preserve"> </t>
  </si>
  <si>
    <t>Plastering in Cement Mortar 1:4 , 12 mm Thick .</t>
  </si>
  <si>
    <t>L.S</t>
  </si>
  <si>
    <t>Labour Welfare Charges @ 1%</t>
  </si>
  <si>
    <t>Supervision Charges @ 7.5%</t>
  </si>
  <si>
    <t>ABSTRACT ESTIMATE</t>
  </si>
  <si>
    <t xml:space="preserve">         DESCRIPTION</t>
  </si>
  <si>
    <t>RATE</t>
  </si>
  <si>
    <t>AMOUNT</t>
  </si>
  <si>
    <t>Sqm</t>
  </si>
  <si>
    <t>Rmt</t>
  </si>
  <si>
    <t>Each</t>
  </si>
  <si>
    <t>Nos</t>
  </si>
  <si>
    <t>SUB-TOTAL-I</t>
  </si>
  <si>
    <t>SUB-TOTAL-II</t>
  </si>
  <si>
    <t xml:space="preserve"> GRAND TOTAL</t>
  </si>
  <si>
    <t>LAKHS</t>
  </si>
  <si>
    <t>TIRUNELVELI  DIVISION</t>
  </si>
  <si>
    <t>PLACE:-</t>
  </si>
  <si>
    <t>SL.NO</t>
  </si>
  <si>
    <t>Subramaniya Puram</t>
  </si>
  <si>
    <t>TAMIL NADU POLICE HOUSING CORPORATION</t>
  </si>
  <si>
    <t>*</t>
  </si>
  <si>
    <t>CEMENT</t>
  </si>
  <si>
    <t>SAND</t>
  </si>
  <si>
    <t>MIXING OF MORTAR</t>
  </si>
  <si>
    <t>SUNDRIES</t>
  </si>
  <si>
    <t>TOTAL FOR 1 CUM</t>
  </si>
  <si>
    <t>----------------------------------------------</t>
  </si>
  <si>
    <t>----------------</t>
  </si>
  <si>
    <t>CEMENT MORTAR (1:1.5)</t>
  </si>
  <si>
    <t>CEMENT MORTAR (1:2)</t>
  </si>
  <si>
    <t>CEMENT MORTAR (1:3)</t>
  </si>
  <si>
    <t>CEMENT MORTAR (1:4)</t>
  </si>
  <si>
    <t>CEMENT MORTAR (1:5)</t>
  </si>
  <si>
    <t>CEMENT MORTAR (1:6)</t>
  </si>
  <si>
    <t>CEMENT MORTAR (1:7)</t>
  </si>
  <si>
    <t>CEMENT MORTAR (1:8)</t>
  </si>
  <si>
    <t>LIFT CHARGES FOR CONCRETE IN G.F*it-92p29</t>
  </si>
  <si>
    <t xml:space="preserve">Through scrapping and washing for old wall area. </t>
  </si>
  <si>
    <t>==========</t>
  </si>
  <si>
    <t>NOS.</t>
  </si>
  <si>
    <t xml:space="preserve"> 1000NO.</t>
  </si>
  <si>
    <t>NO.</t>
  </si>
  <si>
    <t>MASON I</t>
  </si>
  <si>
    <t>MASON II</t>
  </si>
  <si>
    <t>MAZDOOR I</t>
  </si>
  <si>
    <t>MAZDOOR II</t>
  </si>
  <si>
    <t>TOTAL FOR 10 CUM</t>
  </si>
  <si>
    <t>RATE PER CUM</t>
  </si>
  <si>
    <t>Bricks of size 22x11x7 cm</t>
  </si>
  <si>
    <t>PLASTERING C.M(1:5) 12mmTHICK</t>
  </si>
  <si>
    <t>CEMENT MORTAR(1:5)</t>
  </si>
  <si>
    <t>TOTAL FOR 10 SQM</t>
  </si>
  <si>
    <t>RATE PER SQM</t>
  </si>
  <si>
    <t>Dismantling and removing carfully the existing  pressed  tiles and weatheringcourse</t>
  </si>
  <si>
    <t>Providing cooling tiles over terrace floor</t>
  </si>
  <si>
    <t>SQM</t>
  </si>
  <si>
    <t>COST OF CERAMIC FLOOR TILES p-34 it-7 a</t>
  </si>
  <si>
    <t>C.M(1:3)</t>
  </si>
  <si>
    <t>Pointing with CM 1:3</t>
  </si>
  <si>
    <t>NO</t>
  </si>
  <si>
    <t>Kg</t>
  </si>
  <si>
    <t>ABC plus powder</t>
  </si>
  <si>
    <t>Colour cement p-36</t>
  </si>
  <si>
    <t>ABC Grout</t>
  </si>
  <si>
    <t>PAINTING ONE COATS OVER OLD</t>
  </si>
  <si>
    <t>IRON WORKS WITH IIND CLASS</t>
  </si>
  <si>
    <t>SYNTHETIC ENAMEL PAINT</t>
  </si>
  <si>
    <t>Lit</t>
  </si>
  <si>
    <t>READY MIXED IIND CLASS PAINT</t>
  </si>
  <si>
    <t>nos</t>
  </si>
  <si>
    <t xml:space="preserve">PAINTER I </t>
  </si>
  <si>
    <t>Thorouh scrapping (p-31 slno.357 d)</t>
  </si>
  <si>
    <t xml:space="preserve">SUNDRIES </t>
  </si>
  <si>
    <t>LS</t>
  </si>
  <si>
    <t>------------------------------------------------------------</t>
  </si>
  <si>
    <t>-------------------------------------------------------</t>
  </si>
  <si>
    <t>ASTM-D SCHEDULE- 40 THREADED PVC PIPE</t>
  </si>
  <si>
    <t>WITH NECESSARY PVC-GI SPECIALS</t>
  </si>
  <si>
    <t>c.</t>
  </si>
  <si>
    <t xml:space="preserve"> 20MM DIA PVC PIPE ABOVE G.L:-</t>
  </si>
  <si>
    <t xml:space="preserve">COST OF 20MM DIA PVC PIPE </t>
  </si>
  <si>
    <t>ADD 70% FOR PVC/GI SPECIALS</t>
  </si>
  <si>
    <t>LABOUR FOR LAYING &amp; FIXING</t>
  </si>
  <si>
    <t>TOTAL FOR 1 RMT</t>
  </si>
  <si>
    <t xml:space="preserve"> 25MM DIA PVC PIPE ABOVE G.L:-</t>
  </si>
  <si>
    <t xml:space="preserve">COST OF 25MM DIA PVC PIPE </t>
  </si>
  <si>
    <t>ADD 40% FOR PVC/GI SPECIALS</t>
  </si>
  <si>
    <t xml:space="preserve"> 32MM DIA PVC PIPE ABOVE G.L:-</t>
  </si>
  <si>
    <t xml:space="preserve">COST OF 32MM DIA PVC PIPE </t>
  </si>
  <si>
    <t>ADD 20% FOR PVC/GI SPECIALS</t>
  </si>
  <si>
    <t>Supplying and fixing of 15 Amps 3 pin flush type plug socket on suitable MS box of 16g thick concealed and covered with 3 mm thick laminated hylem sheet inclusive of all materials, etc., all complete.</t>
  </si>
  <si>
    <t>15 Amps 3 pin flush type plug socket Part-D1 b p-123</t>
  </si>
  <si>
    <t xml:space="preserve">MS box 150 x 100 x 75mm </t>
  </si>
  <si>
    <t xml:space="preserve">3 mm thick laminated hulem sheet </t>
  </si>
  <si>
    <t>Labour charges and sundries such as cement, screws etc.,</t>
  </si>
  <si>
    <t>Rate for Each</t>
  </si>
  <si>
    <t>----------------------------------------------------------------------------------</t>
  </si>
  <si>
    <t>DATA   - 24</t>
  </si>
  <si>
    <t>Charges for assembling and fixing of ceiling  fan of different sweep ( to be supplied by the department at free of cost ) with necessary  interconnection and fixing of fan regulator on the existing board, etc., all complete.</t>
  </si>
  <si>
    <t>0.5 Sqmm copper twin core flex wire</t>
  </si>
  <si>
    <t>100 tmt</t>
  </si>
  <si>
    <t>Labour Charges</t>
  </si>
  <si>
    <t xml:space="preserve">Sundries </t>
  </si>
  <si>
    <t>Labour charges for 5 Nos</t>
  </si>
  <si>
    <t>Wiremen Grade I</t>
  </si>
  <si>
    <t>Wiremen Grade II</t>
  </si>
  <si>
    <t>Helpers</t>
  </si>
  <si>
    <t>Total for 5 Nos</t>
  </si>
  <si>
    <t>DATA   - 25</t>
  </si>
  <si>
    <t>EARTHING &amp; ELCB</t>
  </si>
  <si>
    <t>Run of 8 SWG GI Wire</t>
  </si>
  <si>
    <t>Supplying and laying of 8 SWG GI wire on walls/below ground level with necessary 'U' nails/ earth work excavation and re- filling etc., including cost of all materials, all complete.</t>
  </si>
  <si>
    <t xml:space="preserve">8 SWG GI wire  (Part- E, 3 -c P-124 ) </t>
  </si>
  <si>
    <t xml:space="preserve"> 'U' nails (SD-74 ,20-21)</t>
  </si>
  <si>
    <t>Labour</t>
  </si>
  <si>
    <t>Sundries</t>
  </si>
  <si>
    <t>Tatal for 90 Rmts</t>
  </si>
  <si>
    <t>For 1 Rmt</t>
  </si>
  <si>
    <t>Say</t>
  </si>
  <si>
    <t xml:space="preserve">Labour charges </t>
  </si>
  <si>
    <t>-----------------</t>
  </si>
  <si>
    <t>---------------</t>
  </si>
  <si>
    <t>=========</t>
  </si>
  <si>
    <t>DATA   - 26</t>
  </si>
  <si>
    <t>EARTHING STATION AS PER IS/3043.</t>
  </si>
  <si>
    <t>Providing earthing satation using pipe electro as per IS 3043 using 40 mm dia 'B' class GI pipe strickly in accordance with IS3043 including cost of all materials</t>
  </si>
  <si>
    <t>GI pipe 40 mm P-51 ,150-iii</t>
  </si>
  <si>
    <t>GI pipe 20 mm P-52 ,150-vi</t>
  </si>
  <si>
    <t>15 mm GI pipeP-52 ,150-VII</t>
  </si>
  <si>
    <t>GI reducer 32x25mmP- 53,150 F-iii</t>
  </si>
  <si>
    <t>Set</t>
  </si>
  <si>
    <t>Funnel, GI Nuts, Bolts,Washers and check nuts.</t>
  </si>
  <si>
    <t>Earth work excavation brick work in CM and plastering  [SD 234]</t>
  </si>
  <si>
    <t>C.I Cover(30 x 30cm)</t>
  </si>
  <si>
    <t>Charcoal SD 233-2020-2021 (100.70/20.32 = 4.96)</t>
  </si>
  <si>
    <t>GI bend 15 mm diaP-52 ,119-c vi</t>
  </si>
  <si>
    <t>15 mm GI coupling P- 53,119-E vi</t>
  </si>
  <si>
    <t>Salt (SD 233, 20-21)</t>
  </si>
  <si>
    <t>Labour charges</t>
  </si>
  <si>
    <t>Hollow type PVC door with frame</t>
  </si>
  <si>
    <t>Suppling and laying White/Plain colour</t>
  </si>
  <si>
    <t xml:space="preserve">Glazed tiles in C.M(1:2)  </t>
  </si>
  <si>
    <t>COST OF GLAZED  TILES</t>
  </si>
  <si>
    <t>Grout</t>
  </si>
  <si>
    <t>C.M(1:2)</t>
  </si>
  <si>
    <t>Mazdoor-I</t>
  </si>
  <si>
    <t>TOTAL FOR 1.860 SQM</t>
  </si>
  <si>
    <t>-------------------------------------------------------------------------</t>
  </si>
  <si>
    <t>Open wiring for 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</si>
  <si>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complete,(Open wiring)</t>
  </si>
  <si>
    <t>1.5 sqmm copper PVC insulated unsheathed single core cable</t>
  </si>
  <si>
    <t xml:space="preserve"> Rmt</t>
  </si>
  <si>
    <t>PVC rigid conduit pipe 19 mm / 20mm heavy duty with ISI mark</t>
  </si>
  <si>
    <t>1 Rmt</t>
  </si>
  <si>
    <t>19 mm PVC rigid bends</t>
  </si>
  <si>
    <t>Tw Plugs (SR p 129 X e)(1.5" x 1" x 2")</t>
  </si>
  <si>
    <t>1000 nos</t>
  </si>
  <si>
    <t>19 mm PVC rigid tees</t>
  </si>
  <si>
    <t xml:space="preserve">PVC joint box ( Part- I ,p 129  6b) </t>
  </si>
  <si>
    <t>Dozen</t>
  </si>
  <si>
    <t xml:space="preserve">Hylem sheet 3 mm thick with lamination </t>
  </si>
  <si>
    <t>5 amps flush type switch</t>
  </si>
  <si>
    <t>Ceiling rose</t>
  </si>
  <si>
    <t>Gross</t>
  </si>
  <si>
    <t>Brass screws 40mm p 130 L 1c</t>
  </si>
  <si>
    <t>19 mm MS clamp sor p- 40 it-2</t>
  </si>
  <si>
    <t>Bag</t>
  </si>
  <si>
    <t>Cement</t>
  </si>
  <si>
    <t>TW switch  box  100 x 100 x 75 mm p 129 jd</t>
  </si>
  <si>
    <t>TW junction  box  150 x 100 x 75 mm p-129 j c</t>
  </si>
  <si>
    <t>3 mm thick laminated Hylem sheet (10X0.1X0.1)</t>
  </si>
  <si>
    <t>1.5 sqmm copper PVC insulated unsheathed single core cable for continuous earth connection</t>
  </si>
  <si>
    <t>90 Rmt</t>
  </si>
  <si>
    <t>Litre</t>
  </si>
  <si>
    <t>Paint SEP p-44 it-117</t>
  </si>
  <si>
    <t>Points</t>
  </si>
  <si>
    <t>Sundries 1% on materials</t>
  </si>
  <si>
    <t>Total for 10 Points</t>
  </si>
  <si>
    <t>Rate for 1 Point</t>
  </si>
  <si>
    <t>Light point with bakelite batern type holder for flats/ houses(Open wiring)</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</si>
  <si>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</si>
  <si>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 xml:space="preserve">Total for Data 1 excluding sundries </t>
  </si>
  <si>
    <t>Deduct cost of ceiling rose 10 Nos</t>
  </si>
  <si>
    <t>(-)</t>
  </si>
  <si>
    <t>Add cost of Bakelite battern type holders 10 Nos @ Rs 16.50 / Each p-115,  it-24</t>
  </si>
  <si>
    <t>Total for 10 points</t>
  </si>
  <si>
    <t>Rate for 1 points</t>
  </si>
  <si>
    <t>POINT WIRING FOR CALLING BELL / BUZZER WITH PUSH SWITCH FOR ALL TYPE OF BUILDING (OPEN WIRING)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</si>
  <si>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POINT WIRING WITH CALLING BELL/BUZZER WITH PUSH TYPE SWITCH FOR ALL TYPE OF BUILDINGS  including citcuit mains, cost of all materials, specials, etc., all complete,(OPEN WIRING)</t>
  </si>
  <si>
    <t>Total of Data 1 excluding sundries</t>
  </si>
  <si>
    <t>Deduct cost of 10 Nos ceiling rose</t>
  </si>
  <si>
    <t>Deduct cost of 10 Nos 19 mm PVC junction box</t>
  </si>
  <si>
    <t>Deduct 10 Nos 5 A switch</t>
  </si>
  <si>
    <t>Add the cost of 10 Nos Buzer/Bell @ 41.3/Each p77 28a</t>
  </si>
  <si>
    <t>Add the cost of 10 nos 5A type flush switch ( 192.60/12=16.05) @ Rs 16.05/ Each p118 C a</t>
  </si>
  <si>
    <t>Add the cost of 10 nos  15 x 10 x 7.5 cm TW box @ Rs16.50/Each p- 129 J c</t>
  </si>
  <si>
    <t>Rate for 1 point</t>
  </si>
  <si>
    <t>DATA  -  4</t>
  </si>
  <si>
    <t>FAN POINT</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</si>
  <si>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FAN POINT controlled by 5 amps flush type switch including citcuit mains, cost of all materials, specials, etc., all complete,</t>
  </si>
  <si>
    <t>1.5 sqmm copper PVC insulated unsheathed single core cable (P-124 it-2/b)</t>
  </si>
  <si>
    <t>PVC rigid conduit pipe 19 mm / 20mm heavy duty with ISI mark p-127 part -I IX-1 b</t>
  </si>
  <si>
    <t>19 mm PVC rigid bends - p-128 part -I IX-2b</t>
  </si>
  <si>
    <t>19 mm PVC rigid tees (p-128 4b, 15.30/12=1.28)</t>
  </si>
  <si>
    <t>19 mm PVC junction box  ( p-129,6-b( 41.20/12=3.43)</t>
  </si>
  <si>
    <t>Ceiling rose p-115 it-26</t>
  </si>
  <si>
    <t>5 amps flush type switch p-117, Part-C,1 a ( 192.60/12=16.05)</t>
  </si>
  <si>
    <t>MS box  200 x 150 x 75 mm  part-  F 1c p-126</t>
  </si>
  <si>
    <t>3 mm thick laminated Hylem sheet p-129 it-7a part-I</t>
  </si>
  <si>
    <t>MS joint box (150 x 100 x 75 mm )</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</si>
  <si>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</si>
  <si>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</si>
  <si>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</si>
  <si>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5 A 5 pin non - inter locking switch and plug ( flush type ) part - c (I a) + part - d (I a)( Rs. 192.60/12 + 23.90) p-117 +123 part d a</t>
  </si>
  <si>
    <t>-----------------------------------------------------------------------------------</t>
  </si>
  <si>
    <t>DATA   - 6</t>
  </si>
  <si>
    <t xml:space="preserve">5 AMPS 5 PIN PLUG SOCKET POINT AT CONVENIENT PLACES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</si>
  <si>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CONVENIENT PLACES including citcuit mains, cost of all materials, specials, etc., all complete,</t>
  </si>
  <si>
    <t>MS box  150x 100 x 75 mm</t>
  </si>
  <si>
    <t xml:space="preserve">3 mm thick laminated Hylem sheet </t>
  </si>
  <si>
    <t>SQqm</t>
  </si>
  <si>
    <t>Total for 15 points</t>
  </si>
  <si>
    <t>Supply of ceiling fan 1200mm</t>
  </si>
  <si>
    <t>1200mm A.C ceiling fan (without regulator)( Part- B 1 a p-116</t>
  </si>
  <si>
    <t>Cost of electronic regulator( Part- B 1 d p-116</t>
  </si>
  <si>
    <t xml:space="preserve">Rate for each </t>
  </si>
  <si>
    <t>DATA   - 13</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</si>
  <si>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</si>
  <si>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</si>
  <si>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</si>
  <si>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Add 180 mt 2.5 Sqmm copper PVC insulated unsheathed S.C. cable p-124, it- 2 c</t>
  </si>
  <si>
    <t>Deduct 1.5 Sqmm copper PVC insulated unsheathed S.C. cable</t>
  </si>
  <si>
    <t>Total for 90 metres</t>
  </si>
  <si>
    <t>Rate for 1 Rmt</t>
  </si>
  <si>
    <t>---------------------------------------------------------------------------------------</t>
  </si>
  <si>
    <t>DATA   - 15</t>
  </si>
  <si>
    <t>4 X 4 Sq mm in fully concealed PVC conduit</t>
  </si>
  <si>
    <t>Run off mains with 4 wires of 4 Sqmm copper PVC insulated unsheathed single core 1.1KV cable wire contuinuous earth by means of 2.5 Sqmm copper PVC insulated unsheathed single core 1.1 KV grade cable in fully concealed 19 mm / 20 mm dia rigid PVC conduit pipe heavy duty with ISI mark including cost of all materials, specials, etc., all complete.</t>
  </si>
  <si>
    <t>4 sqmm copper PVC insulated unsheathed single core cable,P-123 it-2-d</t>
  </si>
  <si>
    <t>25mm dia rigid PVC pipe heavy duty with ISI heavy duty with ISI mark part -I 1c P-128, Part -I</t>
  </si>
  <si>
    <t>2.5 sqmm copper PVC insulated unsheathed single core cable for continuous earth connection (p-86, it- 2 c)</t>
  </si>
  <si>
    <t>Total for 90 Metres</t>
  </si>
  <si>
    <t xml:space="preserve">DATA   </t>
  </si>
  <si>
    <t>Supplying and fixing of Three phase ELCB</t>
  </si>
  <si>
    <t>Three phase ELCB P-132 10 a</t>
  </si>
  <si>
    <t>3 No of 30 amps MCB ( Part-L, P-131  6-a havells)</t>
  </si>
  <si>
    <t>Labour charges ( as per data No:30)</t>
  </si>
  <si>
    <t>Rate for Three phase ELCB</t>
  </si>
  <si>
    <t>-----------------------------------------------------------</t>
  </si>
  <si>
    <t>CP TAP (LONG BODY)</t>
  </si>
  <si>
    <t>CP TAP (SHORT BODY)</t>
  </si>
  <si>
    <t>PAINTING TWO COATS OVER OLD</t>
  </si>
  <si>
    <t>WOOD WORKS WITH IIND CLASS</t>
  </si>
  <si>
    <t>Thorouh scrapping</t>
  </si>
  <si>
    <t>DATA   - 33</t>
  </si>
  <si>
    <t>1  no of 32 amps Fuse unit</t>
  </si>
  <si>
    <t xml:space="preserve">External Installation </t>
  </si>
  <si>
    <t>Supplying and fixing 1 No 30 Amps 500 volts grade/well porcelin fuse unit on suitable teak wood plank to be fixed on the top of the pole / EB street poles with necessary clamps and including cost of materials etc., all complete.</t>
  </si>
  <si>
    <t>63 Amps 500 V fuse units</t>
  </si>
  <si>
    <t>32 Amps 500 V fuse units P-119 6-b</t>
  </si>
  <si>
    <t>TW plank 150 x 100 x 20 mm</t>
  </si>
  <si>
    <t>Sundries such as MS clamps screws etc.,</t>
  </si>
  <si>
    <t>LIT</t>
  </si>
  <si>
    <t>SUNDRIES FOR BRUSHES,ETC</t>
  </si>
  <si>
    <t xml:space="preserve">PLASTERED SURFACE WITH </t>
  </si>
  <si>
    <t>OBD</t>
  </si>
  <si>
    <t>OBD p-50 sl.129</t>
  </si>
  <si>
    <t>PAINTING TWO COATS OVER NEW (as per PWD Standard Data)</t>
  </si>
  <si>
    <t>--------------------------------------------------------------------------------------------</t>
  </si>
  <si>
    <t>Tube light -  Patty type</t>
  </si>
  <si>
    <t>4' tube light fitting with \ 36/40w electronic ballast p-114 it-22 b(SD87)</t>
  </si>
  <si>
    <t>slim tube light 36 w P-111 4 b</t>
  </si>
  <si>
    <t>Labour charges (as per Data 22 )</t>
  </si>
  <si>
    <t>9 Watts LED light for Bath, WC and other rooms</t>
  </si>
  <si>
    <t>EARTH WORK EXCAVATION</t>
  </si>
  <si>
    <t>EARTH WORK EXCAVATION IN SS20B</t>
  </si>
  <si>
    <t>ADD 100% FOR NARROW CUTTING</t>
  </si>
  <si>
    <t xml:space="preserve"> 1/3REFILLING CHARGES</t>
  </si>
  <si>
    <t>RATE PER CUM INCLUDING REFILLING</t>
  </si>
  <si>
    <t>0 TO 2M</t>
  </si>
  <si>
    <t>CEMENT CONCRETE(1:5:10) USING</t>
  </si>
  <si>
    <t>40mm HBSTONE METEL</t>
  </si>
  <si>
    <t xml:space="preserve">  H.B.STONEJELLY 40mm</t>
  </si>
  <si>
    <t xml:space="preserve">B.W IN C.M(1:5) using kiln burnt country bricks </t>
  </si>
  <si>
    <t>PLASTERING C.M(1:4) 20mmTHICK</t>
  </si>
  <si>
    <t>MIXEDWITH RED OXIDE @9.8</t>
  </si>
  <si>
    <t>Kg/10 SQM</t>
  </si>
  <si>
    <t>CEMENT MORTAR(1:4)</t>
  </si>
  <si>
    <t>no.</t>
  </si>
  <si>
    <t>mason for polishing</t>
  </si>
  <si>
    <t>RED OXIDE</t>
  </si>
  <si>
    <t>PLASTERING C.M(1:4) 12mmTHICK</t>
  </si>
  <si>
    <t>---------------------------------------------</t>
  </si>
  <si>
    <t>--------------------------------------------------------------------------------------------------</t>
  </si>
  <si>
    <t>20mm ASTM-D schedule 40 threaded PVC pipe with necessaray PVC/GI specials</t>
  </si>
  <si>
    <t>A)</t>
  </si>
  <si>
    <t>B)</t>
  </si>
  <si>
    <t>Reception Area</t>
  </si>
  <si>
    <t>Inspecter Room</t>
  </si>
  <si>
    <t>Inner Wall :</t>
  </si>
  <si>
    <t>S.I Room</t>
  </si>
  <si>
    <t>Toilet</t>
  </si>
  <si>
    <t>Computer Room</t>
  </si>
  <si>
    <t>Hall</t>
  </si>
  <si>
    <t>Arms Room</t>
  </si>
  <si>
    <t>Record Room</t>
  </si>
  <si>
    <t>Lock Up Room-I</t>
  </si>
  <si>
    <t>Lock Up Room-II</t>
  </si>
  <si>
    <t>IWC , Bath</t>
  </si>
  <si>
    <t>Toilet Passage</t>
  </si>
  <si>
    <t>Door, D</t>
  </si>
  <si>
    <t>Door, D1</t>
  </si>
  <si>
    <t>Door, D2</t>
  </si>
  <si>
    <t>Ventilator, V</t>
  </si>
  <si>
    <t>Ventilator, V1</t>
  </si>
  <si>
    <t>Window, W</t>
  </si>
  <si>
    <t>Window, W1</t>
  </si>
  <si>
    <t>Jally, J</t>
  </si>
  <si>
    <t>Jally, J1</t>
  </si>
  <si>
    <t>C.G</t>
  </si>
  <si>
    <t>Openning</t>
  </si>
  <si>
    <t>Outer Wall :</t>
  </si>
  <si>
    <t>Alround</t>
  </si>
  <si>
    <t>Deduction :</t>
  </si>
  <si>
    <t>Add Jambs :</t>
  </si>
  <si>
    <t>Hall Roof Ventilator, V2</t>
  </si>
  <si>
    <t>Roof Border</t>
  </si>
  <si>
    <t>SL NO</t>
  </si>
  <si>
    <t>DESCRIPTION</t>
  </si>
  <si>
    <t>Door D</t>
  </si>
  <si>
    <t>Door D1</t>
  </si>
  <si>
    <t>Door D2</t>
  </si>
  <si>
    <t>Openning O</t>
  </si>
  <si>
    <t>Name of Work : Special repair works to the Police Station Buildings at Panakudi in Tirunelveli District.</t>
  </si>
  <si>
    <t>Sunshade</t>
  </si>
  <si>
    <t>Pump Room</t>
  </si>
  <si>
    <t>Verandha Roof</t>
  </si>
  <si>
    <t>All Room Exclueding Hall</t>
  </si>
  <si>
    <t>D/F Hall</t>
  </si>
  <si>
    <t>Common Toilet</t>
  </si>
  <si>
    <t>Skirting :</t>
  </si>
  <si>
    <t>Hall Roof</t>
  </si>
  <si>
    <t>All Room Roof</t>
  </si>
  <si>
    <t>Hall Wall</t>
  </si>
  <si>
    <t>For toilet D1</t>
  </si>
  <si>
    <t xml:space="preserve">For Door D </t>
  </si>
  <si>
    <t>For Door D2</t>
  </si>
  <si>
    <t>For Lock Up Room</t>
  </si>
  <si>
    <t>For Ventilator V</t>
  </si>
  <si>
    <t>For Window W</t>
  </si>
  <si>
    <t>Providing and fixing factory made polyvinyl chloride (PVC) Door Frame with shutters.</t>
  </si>
  <si>
    <t>For Window W1</t>
  </si>
  <si>
    <t>For C.G</t>
  </si>
  <si>
    <t>For Ventilator V1</t>
  </si>
  <si>
    <t>For Ventilator V2</t>
  </si>
  <si>
    <t>Rest room</t>
  </si>
  <si>
    <t>Lock Up Toilet</t>
  </si>
  <si>
    <t>Toilet Inner</t>
  </si>
  <si>
    <t>SI Room</t>
  </si>
  <si>
    <t>Lock Up Room</t>
  </si>
  <si>
    <t>Outer</t>
  </si>
  <si>
    <t>Reception</t>
  </si>
  <si>
    <t>Inspecter &amp; SI</t>
  </si>
  <si>
    <t>Main to Power Plug</t>
  </si>
  <si>
    <t>Common Toilet &amp; Inspecter</t>
  </si>
  <si>
    <t>Computer Room , Inspecter Room &amp; SI Room</t>
  </si>
  <si>
    <t>Reception &amp; Hall</t>
  </si>
  <si>
    <t>Inspecter Room Toilet</t>
  </si>
  <si>
    <t>--------------------------------------</t>
  </si>
  <si>
    <t>-----------------------------------------</t>
  </si>
  <si>
    <t>--------------------------------</t>
  </si>
  <si>
    <t>========</t>
  </si>
  <si>
    <t>14. (A)</t>
  </si>
  <si>
    <t>14. (B)</t>
  </si>
  <si>
    <t>14. ( C)</t>
  </si>
  <si>
    <t>16. (A)</t>
  </si>
  <si>
    <t>----------------------------------------</t>
  </si>
  <si>
    <t>Supplying and fixing 1 Nos of 63 Amps 500 volts grade porcelain fuse unit for EB Pole</t>
  </si>
  <si>
    <t>28. (A)</t>
  </si>
  <si>
    <t>PANAKUDI</t>
  </si>
  <si>
    <t>Plastic Emulsion PAINT</t>
  </si>
  <si>
    <t>-</t>
  </si>
  <si>
    <t>Plastic Emulsion PAINT  (LMR item 113) p-50 132( First qty</t>
  </si>
  <si>
    <t>Primer     (LMR item 112) p44</t>
  </si>
  <si>
    <t>PAINTING TWO COATS OVER New (as per CER-112/2007-08)</t>
  </si>
  <si>
    <t>coefficient</t>
  </si>
  <si>
    <t>Building to OHT</t>
  </si>
  <si>
    <t>OHT to Common Toilet &amp; Lock Up Toilet</t>
  </si>
  <si>
    <t>OHT to Inspecter Toilet</t>
  </si>
  <si>
    <t>Common Toilet, Bath</t>
  </si>
  <si>
    <t>D/F Door</t>
  </si>
  <si>
    <t>D/F Toilet Door</t>
  </si>
  <si>
    <t>W Sunshade</t>
  </si>
  <si>
    <t>Pump Room Outer</t>
  </si>
  <si>
    <t>W1 Sunshade</t>
  </si>
  <si>
    <t>Hall additional height door wall</t>
  </si>
  <si>
    <t>Hall roof border alround outer</t>
  </si>
  <si>
    <t>Border top &amp; inner</t>
  </si>
  <si>
    <t>Roof Border top &amp; inner</t>
  </si>
  <si>
    <t>Roof Border outer</t>
  </si>
  <si>
    <t>Water Tank Alround</t>
  </si>
  <si>
    <t xml:space="preserve">Outer Wall </t>
  </si>
  <si>
    <t>Outer Wall Sides</t>
  </si>
  <si>
    <t xml:space="preserve">Dismantling and removal of R.C.C </t>
  </si>
  <si>
    <t>Roof slab border alround</t>
  </si>
  <si>
    <t>Hall roof border alround</t>
  </si>
  <si>
    <t>Brick Partition in C.M 1:4 110mm Thick Using Country bricks</t>
  </si>
  <si>
    <t xml:space="preserve">Brick work in C.M 1:6, Using Country Bricks </t>
  </si>
  <si>
    <t>In Ground Floor :</t>
  </si>
  <si>
    <t>Roof border pillar</t>
  </si>
  <si>
    <t>Hall roof border pillar</t>
  </si>
  <si>
    <t>Clean Removal Of cement plastering</t>
  </si>
  <si>
    <t>Lockup ceiling</t>
  </si>
  <si>
    <t>Toilet ceiling</t>
  </si>
  <si>
    <t>Hall Ceiling</t>
  </si>
  <si>
    <t>Computer Ceiling</t>
  </si>
  <si>
    <t>Ceiling Plastering :</t>
  </si>
  <si>
    <t>Wall Plastering :</t>
  </si>
  <si>
    <t>Outer wall roof</t>
  </si>
  <si>
    <t xml:space="preserve">Outer wall side </t>
  </si>
  <si>
    <t>White washing two coats for old wall</t>
  </si>
  <si>
    <t>Verandah roof</t>
  </si>
  <si>
    <t>SI, Inspecter roof</t>
  </si>
  <si>
    <t>Inspecter Toilet</t>
  </si>
  <si>
    <t>L/Up-I</t>
  </si>
  <si>
    <t>L/Up-II</t>
  </si>
  <si>
    <t>Toilet / Bath</t>
  </si>
  <si>
    <t>Passage</t>
  </si>
  <si>
    <t>Supplying and Fixing of 110mm dia PVC SWR "A" type pipe</t>
  </si>
  <si>
    <t>Supplying and Fixing 40mm thick R.C.C precast Slab Using M20 Concrete</t>
  </si>
  <si>
    <t>S.T. Slab</t>
  </si>
  <si>
    <t>**</t>
  </si>
  <si>
    <t>PARTITION WALL OF 110 mm thick</t>
  </si>
  <si>
    <t>PARATITION B.W IN C.M(1:4)</t>
  </si>
  <si>
    <t>=</t>
  </si>
  <si>
    <t>G.F</t>
  </si>
  <si>
    <t xml:space="preserve">B.W IN C.M(1:6) using kiln burnt country bricks </t>
  </si>
  <si>
    <t>CEMENT MORTAR(1:6)</t>
  </si>
  <si>
    <t>PLASTERING C.M(1:3) 10mmTHICK</t>
  </si>
  <si>
    <t>CEMENT MORTAR(1:3)</t>
  </si>
  <si>
    <t>WHITE WASHING TWO COAT</t>
  </si>
  <si>
    <t>SLACKED SHELL LIME</t>
  </si>
  <si>
    <t>SUNDRIES FOR BRUSH ETC</t>
  </si>
  <si>
    <t>TOTAL FOR 100 SQM</t>
  </si>
  <si>
    <t>SUPPLY AND FIXING OF</t>
  </si>
  <si>
    <t>110mmDIA P.V.C RAIN WATER</t>
  </si>
  <si>
    <t>RMT</t>
  </si>
  <si>
    <t xml:space="preserve"> 110mmDIA P.V.C PIPE</t>
  </si>
  <si>
    <t xml:space="preserve"> 110mmDIA P.V.C PLAIN BEND</t>
  </si>
  <si>
    <t xml:space="preserve"> 110mmDIA P.V.C SHOE</t>
  </si>
  <si>
    <t>SPECIAL CLAMP</t>
  </si>
  <si>
    <t>C.I. GRATING 100mm DIA</t>
  </si>
  <si>
    <t>PLUMBER I</t>
  </si>
  <si>
    <t>COST OF PLUG SCREWS , RUBBER</t>
  </si>
  <si>
    <t>LUBRICANT ETC</t>
  </si>
  <si>
    <t>TOTAL FOR 3 RMT</t>
  </si>
  <si>
    <t>RATE PER RMT</t>
  </si>
  <si>
    <t>DOWN FALL PIPE    Type- A  SWR pipe</t>
  </si>
  <si>
    <t>Standardised concrete Mix M20 Grade Concrete</t>
  </si>
  <si>
    <t>cum</t>
  </si>
  <si>
    <t>MT</t>
  </si>
  <si>
    <t>Plasticiser /Super plasticiser @ .60% of cement (P57 item NO.198</t>
  </si>
  <si>
    <t>Mason II</t>
  </si>
  <si>
    <t>Maz I</t>
  </si>
  <si>
    <t>Maz II</t>
  </si>
  <si>
    <t>Total for 10 cum</t>
  </si>
  <si>
    <t>for 1 cum</t>
  </si>
  <si>
    <t>Vibrating charges p-28 /103</t>
  </si>
  <si>
    <t>Sub Total</t>
  </si>
  <si>
    <t>Add for water charges &amp; other sundries (0.5 % of sub total</t>
  </si>
  <si>
    <t>Foundation &amp; Basement</t>
  </si>
  <si>
    <t>20mm HBG Machine crushed stone jelly    (7730 Kg)</t>
  </si>
  <si>
    <t>10-12mm HBG Machine crushed stone jelly    (5156 Kg)</t>
  </si>
  <si>
    <t>Sand    (7670 Kg)</t>
  </si>
  <si>
    <t>Clean and removal of old plastering (PWD SR P-25 Item 74)</t>
  </si>
  <si>
    <t>14.II</t>
  </si>
  <si>
    <t xml:space="preserve"> P.C.C,R.C.C SLAB OF40mm THICK</t>
  </si>
  <si>
    <t>C.C(1:2:4)USING3mm-10mm HBG</t>
  </si>
  <si>
    <t>TOTAL FOR 0.743 SQM</t>
  </si>
  <si>
    <t>C.C(1:2:4)USING 3mm-10mm HBSTONE</t>
  </si>
  <si>
    <t>JELLY FOR ALL RCCWORK</t>
  </si>
  <si>
    <t xml:space="preserve">  3mm-10mm HB STONE JELLY</t>
  </si>
  <si>
    <t>TOTAL FOR 10CUM</t>
  </si>
  <si>
    <t xml:space="preserve">Repair Works For Doors, Windows, &amp; Ventilators </t>
  </si>
  <si>
    <t>PANAGUDI</t>
  </si>
  <si>
    <t>2023-2024</t>
  </si>
  <si>
    <t>Total</t>
  </si>
  <si>
    <t>1.</t>
  </si>
  <si>
    <t>ROUGH STONE  M-0045</t>
  </si>
  <si>
    <t>MASON-I Brick / Stone work (L-0029</t>
  </si>
  <si>
    <t>2.</t>
  </si>
  <si>
    <t>BOND STONE  M-0064</t>
  </si>
  <si>
    <t>MASON-II Brick / Stone work (L-0071</t>
  </si>
  <si>
    <t>3.</t>
  </si>
  <si>
    <t>HARD BROKEN STONE JELLY 3mm To 10mm M-0092-90</t>
  </si>
  <si>
    <t>MAZDOOR-I (L-0073</t>
  </si>
  <si>
    <t>4.</t>
  </si>
  <si>
    <t>HARD BROKEN STONE JELLY 10mm  M-0090</t>
  </si>
  <si>
    <t>MAZDOOR-II (L-0098</t>
  </si>
  <si>
    <t>5.</t>
  </si>
  <si>
    <t>HARD BROKEN STONE JELLY 12mm M-0089</t>
  </si>
  <si>
    <t>PAINTER-I (L-0036</t>
  </si>
  <si>
    <t>6.</t>
  </si>
  <si>
    <t>HARD BROKEN STONE JELLY 20mm M-0088</t>
  </si>
  <si>
    <t>PAINTER-II ( L-0077</t>
  </si>
  <si>
    <t>7.</t>
  </si>
  <si>
    <t>HARD BROKEN STONE JELLY 40mm M-0086</t>
  </si>
  <si>
    <t>PLUMBER-I (L-0038</t>
  </si>
  <si>
    <t>8.</t>
  </si>
  <si>
    <t>SAND FOR MORTAR (Crushed Stone Sand) M-0125</t>
  </si>
  <si>
    <t>PLUMBER-II  (L-0078</t>
  </si>
  <si>
    <t>9.</t>
  </si>
  <si>
    <t>SAND FOR FILLING (Ann IV)</t>
  </si>
  <si>
    <t>FITTER-I (L-0018</t>
  </si>
  <si>
    <t>10.</t>
  </si>
  <si>
    <t>Kiln Burnt Country Bricks  SIZE 22x11x7Cm  M-0007</t>
  </si>
  <si>
    <t>FITTER-II (L-0067</t>
  </si>
  <si>
    <t>11.</t>
  </si>
  <si>
    <t>BRICK JELLY 40mmGAUGE  M-0022</t>
  </si>
  <si>
    <t>CARPENTER-I (L-0016</t>
  </si>
  <si>
    <t>12.</t>
  </si>
  <si>
    <t>BRICK JELLY 20mmGAUGE M-0023</t>
  </si>
  <si>
    <t>CARPENTER-II (L-0063</t>
  </si>
  <si>
    <t>13.</t>
  </si>
  <si>
    <t>MACHINE PRESSED TILES 23x 23x 2 Cm  M-0025</t>
  </si>
  <si>
    <t>STONE CUTTER-I (L-0041</t>
  </si>
  <si>
    <t>14.</t>
  </si>
  <si>
    <t>SLACKED SHELL LIME M-0133</t>
  </si>
  <si>
    <t>STONE CUTTER-II  (L-0081</t>
  </si>
  <si>
    <t>15.</t>
  </si>
  <si>
    <t>SLACKED &amp;SREENED LIME STONE M-0134</t>
  </si>
  <si>
    <t>FLOOR POLISHER L-0020</t>
  </si>
  <si>
    <t>16.</t>
  </si>
  <si>
    <t>C.W SCANTLING UPTO 4M LONG M-0134</t>
  </si>
  <si>
    <t>Mortar mix charges manual  sl.125(W-0164</t>
  </si>
  <si>
    <t>17.</t>
  </si>
  <si>
    <t>C.W. PLANK UPTO 40mmTHICK UPTO 30 Cm WIDTH  M-0161</t>
  </si>
  <si>
    <t>Vibrat-charges(R.C.C)  W-0101</t>
  </si>
  <si>
    <t>18.</t>
  </si>
  <si>
    <t>T.W SCANTLING 2M TO 3M LONG  M-0140</t>
  </si>
  <si>
    <t>Vibrat-charges(P.C.C) W-0100</t>
  </si>
  <si>
    <t>19.</t>
  </si>
  <si>
    <t>T.W.SCANTLING BELOW 2M LONG  M-0141</t>
  </si>
  <si>
    <t>Sand filling charges  W-0074</t>
  </si>
  <si>
    <t>20.</t>
  </si>
  <si>
    <t>T.W.PLANKS 15TO30cm WIDTH &amp; 12to25mm Thick   M-0147</t>
  </si>
  <si>
    <t>Earth filling charges  W-0075</t>
  </si>
  <si>
    <t>21.</t>
  </si>
  <si>
    <t>Country BricksKiln Burnt of SIZE 22x11x5Cm (M-0009</t>
  </si>
  <si>
    <t>E.W.  W-0061</t>
  </si>
  <si>
    <t>22.</t>
  </si>
  <si>
    <t>MOSAIC TILES GRAY 25X25X2cm.M-0035</t>
  </si>
  <si>
    <t>L.C.T.W.Door-  W-0142</t>
  </si>
  <si>
    <t>23.</t>
  </si>
  <si>
    <t>CEMENT (supply at site) M-0001</t>
  </si>
  <si>
    <t>L.C.marine doors- W-0143</t>
  </si>
  <si>
    <t>24.</t>
  </si>
  <si>
    <t>R.T.S. / M.S upto 16mm M-0002</t>
  </si>
  <si>
    <t>TW glazed window  W-0144</t>
  </si>
  <si>
    <t>25.</t>
  </si>
  <si>
    <t>Wrought&amp;putup  W-0141</t>
  </si>
  <si>
    <t>26.</t>
  </si>
  <si>
    <t>Country BricksKiln Burnt  SIZE 22x11x5Cm M-0009</t>
  </si>
  <si>
    <t>Ventilator  W-0151</t>
  </si>
  <si>
    <t>27.</t>
  </si>
  <si>
    <t>HBSJ 11.2mm IRC metal (M-0104</t>
  </si>
  <si>
    <t>Meter- Cupboard Weldmesh  W-0157</t>
  </si>
  <si>
    <t>28.</t>
  </si>
  <si>
    <t>HBSJ 37.5mm to 26.5mm IRC metal  M-0099-M-0100</t>
  </si>
  <si>
    <t>E.W (SDR)  W-0062</t>
  </si>
  <si>
    <t>29.</t>
  </si>
  <si>
    <t>HBSJ 63mm to 45mm IRC metal  M-0098</t>
  </si>
  <si>
    <t>FITTER-II (Pipe &amp; Bar Bend)  L-0068</t>
  </si>
  <si>
    <t>30.</t>
  </si>
  <si>
    <t xml:space="preserve"> Gravel  M-0119</t>
  </si>
  <si>
    <t>FITTER-I (Pipe &amp; Bar Bend)  L-0019</t>
  </si>
  <si>
    <t xml:space="preserve"> Well Gravel M-0120</t>
  </si>
  <si>
    <t>E.W  loose soil  W-0055</t>
  </si>
  <si>
    <t>Chamber Burnt Bricks of size 23x11.2x7Cm  M-0006</t>
  </si>
  <si>
    <t>LIFT CHARGES FOR B.W IN G.F  * W-0092</t>
  </si>
  <si>
    <t>Chamber Burnt Bricks  of size 23x11.4x7.5Cm  M-0005</t>
  </si>
  <si>
    <t>LIFT CHARGES FOR B.W IN F.F  * W-0093</t>
  </si>
  <si>
    <t>Stone dust   M-0123</t>
  </si>
  <si>
    <t>LIFT CHARGES FOR B.W IN S.F  * W-0093</t>
  </si>
  <si>
    <t>6mmto 10mm HBG metal M-0091-M-0090</t>
  </si>
  <si>
    <t>LIFT CHARGES FOR CONCRETE IN G.F  * W-0090</t>
  </si>
  <si>
    <t>Fly Ash Bricks  M-0010</t>
  </si>
  <si>
    <t>LIFT CHARGES FOR CONCRETE IN F.F  * W-0091</t>
  </si>
  <si>
    <t>Crushed Stone SAND FOR MORTAR  M-0125</t>
  </si>
  <si>
    <t>LIFT CHARGES FOR CONCRETE IN S.F  * W-0091</t>
  </si>
  <si>
    <t>Crushed Stone SAND FOR FILLING  M-0125</t>
  </si>
  <si>
    <t>Total Lead</t>
  </si>
  <si>
    <t>======================================</t>
  </si>
  <si>
    <r>
      <t>a)</t>
    </r>
    <r>
      <rPr>
        <b/>
        <sz val="12"/>
        <rFont val="Garamond"/>
        <family val="1"/>
      </rPr>
      <t xml:space="preserve"> 32mm ASTM-D </t>
    </r>
    <r>
      <rPr>
        <sz val="12"/>
        <rFont val="Garamond"/>
        <family val="1"/>
      </rPr>
      <t>schedule 40 threaded PVC pipe with necessary PVC/GI specials</t>
    </r>
  </si>
  <si>
    <r>
      <t>b) 2</t>
    </r>
    <r>
      <rPr>
        <b/>
        <sz val="12"/>
        <rFont val="Garamond"/>
        <family val="1"/>
      </rPr>
      <t>5mm ASTM-D</t>
    </r>
    <r>
      <rPr>
        <sz val="12"/>
        <rFont val="Garamond"/>
        <family val="1"/>
      </rPr>
      <t xml:space="preserve"> schedule 40 threaded PVC pipe with necessary PVC/GI specials</t>
    </r>
  </si>
  <si>
    <t>TAMILNADU  POLICE  HOUSING  CORPORATION LIMITED
TIRUNELVELI  DIVISION</t>
  </si>
  <si>
    <t>Name of Work : Special Repair works to the Police Station Building at Panakudi in Tirunelveli District.</t>
  </si>
  <si>
    <t>Length</t>
  </si>
  <si>
    <t>Breadth</t>
  </si>
  <si>
    <t>Depth</t>
  </si>
  <si>
    <t>x</t>
  </si>
  <si>
    <t>QTY</t>
  </si>
  <si>
    <t>co - efficient</t>
  </si>
  <si>
    <r>
      <t xml:space="preserve">Earth work excavation for  open Foundation in all soils and sub soils.                                                              
</t>
    </r>
    <r>
      <rPr>
        <b/>
        <sz val="12"/>
        <color theme="1"/>
        <rFont val="Garamond"/>
        <family val="1"/>
      </rPr>
      <t>a) 0 to 2 mt depth</t>
    </r>
  </si>
  <si>
    <t>Sl. No</t>
  </si>
  <si>
    <t>Quantity</t>
  </si>
  <si>
    <t>GST @ 18%</t>
  </si>
  <si>
    <t>SUB-TOTAL-III</t>
  </si>
  <si>
    <t>COST OF MATERIALS</t>
  </si>
  <si>
    <t>PER</t>
  </si>
  <si>
    <t>CEMENT MORTAR(1:1.5)</t>
  </si>
  <si>
    <t>CEMENT MORTAR(1:2)</t>
  </si>
  <si>
    <t>CEMENT MORTAR(1:7)</t>
  </si>
  <si>
    <t>CEMENT MORTAR(1:8)</t>
  </si>
  <si>
    <t>2 TO 3M</t>
  </si>
  <si>
    <t>3.1</t>
  </si>
  <si>
    <t>FINISHING THE TOP OF FLOORING</t>
  </si>
  <si>
    <t>WITH C.M(1:4)20mm THICK</t>
  </si>
  <si>
    <t>MAZDOOR  I</t>
  </si>
  <si>
    <t>NOS</t>
  </si>
  <si>
    <t>1000 Nos</t>
  </si>
  <si>
    <t>31.</t>
  </si>
  <si>
    <t>WEATHERING COURSE WITH BRICK</t>
  </si>
  <si>
    <t>JELLY LIME IN RATIO 32:121/2</t>
  </si>
  <si>
    <t>BY VOLUMN WELL WATERING</t>
  </si>
  <si>
    <t>CONSOLIDATED WITH WOODEN</t>
  </si>
  <si>
    <t>BEATERS TO REQUIRED SLOP</t>
  </si>
  <si>
    <t>BROKEN BRICKJELLY2OmmGAUGE</t>
  </si>
  <si>
    <t>COST OF LIME STONE</t>
  </si>
  <si>
    <t>FINISHING TOP OF ROOF WITH</t>
  </si>
  <si>
    <t>ONE  COURSE OF PRESSED TILES</t>
  </si>
  <si>
    <t>OVER A BED OF C.M(1:3),</t>
  </si>
  <si>
    <t>12mmTHICK MIXED WITH WATER PROOF COMPOUND</t>
  </si>
  <si>
    <t>AT 2% BY WEIGHT OF CEMENT</t>
  </si>
  <si>
    <t>PRESSED TILES 23X23X2cm P-15</t>
  </si>
  <si>
    <t>POINTING WITH C.M(1:3)</t>
  </si>
  <si>
    <t>WPC</t>
  </si>
  <si>
    <t>33.</t>
  </si>
  <si>
    <t>34.</t>
  </si>
  <si>
    <t>35.</t>
  </si>
  <si>
    <t>PARTITION WALL</t>
  </si>
  <si>
    <t>B.W IN C.M(1:4) using Country BricksKiln Burnt  SIZE 22x11x7Cm</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</si>
  <si>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</si>
  <si>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</si>
  <si>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</si>
  <si>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</si>
  <si>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</si>
  <si>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</si>
  <si>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</si>
  <si>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</si>
  <si>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b.</t>
  </si>
  <si>
    <t>a.</t>
  </si>
  <si>
    <t>PAINTING TWO COATS OVER NEW           (as per PWD Standard Data)</t>
  </si>
  <si>
    <t>OBD p-45 sl.140</t>
  </si>
  <si>
    <t>Plastic Emulsion PAINT two coat for old wall</t>
  </si>
  <si>
    <t>Painter I</t>
  </si>
  <si>
    <t>Thorouh scrapping p28/108</t>
  </si>
  <si>
    <t>ls</t>
  </si>
  <si>
    <t>Thorouh scrapping (p-26 slno.357 d)</t>
  </si>
  <si>
    <t>15mm dia half turn CP tap</t>
  </si>
  <si>
    <t>Sub-Data</t>
  </si>
  <si>
    <t>Labour charge</t>
  </si>
  <si>
    <t>Fitter I class</t>
  </si>
  <si>
    <t xml:space="preserve">Nos </t>
  </si>
  <si>
    <t>Mazdoor I</t>
  </si>
  <si>
    <t>gram</t>
  </si>
  <si>
    <t>Shellac p-49/168</t>
  </si>
  <si>
    <t>100 gms</t>
  </si>
  <si>
    <t>Thread ball p-49/173</t>
  </si>
  <si>
    <t>Total/1 No</t>
  </si>
  <si>
    <t>Main Data</t>
  </si>
  <si>
    <t>Long body</t>
  </si>
  <si>
    <t>short body</t>
  </si>
  <si>
    <t>Cost of Tap</t>
  </si>
  <si>
    <t>WEATHERING COURSE WITH BRICK JELLY LIME IN RATIO 32:121/2 BY VOLUMN WELL WATERING CONSOLIDATED WITH WOODEN BEATERS TO REQUIRED SLOP</t>
  </si>
  <si>
    <t>Finishing the top of terrace floor Pressed Tiles 230x230x20mm size laid in c.m 1:3.</t>
  </si>
  <si>
    <t>b) Ground Floor</t>
  </si>
  <si>
    <t xml:space="preserve"> P.C.C,R.C.C SLAB OF40mm THICK using standardised concrete mix of M20 grade</t>
  </si>
  <si>
    <t xml:space="preserve">standardised concrete mix M20 </t>
  </si>
  <si>
    <t>RATE PER SQM (Foundation and basement)</t>
  </si>
  <si>
    <t>ELECTRICAL DATA</t>
  </si>
  <si>
    <t>1200mm A.C ceiling fan (without regulator)( Part- B 1 a p-117</t>
  </si>
  <si>
    <t>Cost of electronic regulator( Part- B 1 d p-117</t>
  </si>
  <si>
    <t>4' 18w crystal glass LED tube light</t>
  </si>
  <si>
    <t>4' tube light fitting with \electronic ballast p-112 it-5</t>
  </si>
  <si>
    <t>Charges for fixing  (as per Data 22 )</t>
  </si>
  <si>
    <t>Tw Plugs (p 91 p J e)</t>
  </si>
  <si>
    <t>19 mm MS clamp</t>
  </si>
  <si>
    <t>TW switch  box  100 x 100 x 75 mm p 130 jd</t>
  </si>
  <si>
    <t>TW junction  box  150 x 100 x 75 mm p-130 j c</t>
  </si>
  <si>
    <t>LIGHT POINT WITH CEILING ROSE FOR ADMINISTRATIVE BLOCKS AND COMMUNITY CENTRE Open wiring</t>
  </si>
  <si>
    <t>Add cost of Bakelite battern type holders 10 Nos @ Rs 16.65 / Each    M-1319</t>
  </si>
  <si>
    <t>Add the cost of 10 Nos Buzer/Bell @ 39.50/Each p77 28a</t>
  </si>
  <si>
    <t>Add the cost of 10 nos 5A type push switch (192.60/12=16.05) @ Rs 16.05/ Each p79 C a</t>
  </si>
  <si>
    <t>Add the cost of 10 nos  15 x 10 x 7.5 cm TW box @ Rs16.50/Each p- 130 J c</t>
  </si>
  <si>
    <t>FAN POINT (open wiring)</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</si>
  <si>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FAN POINT controlled by 5 amps flush type switch including citcuit mains, cost of all materials, specials, etc., all complete,(Open wiring)</t>
  </si>
  <si>
    <t>Deduct cost of TW Box 10X10x7.5cm</t>
  </si>
  <si>
    <t>Deduct cost of Hylem sheet</t>
  </si>
  <si>
    <t>Add cost of TW box 12" x 8" x3" for switch and regulator 10 nos  @ Rs 69.90 / Each p-130 ,part  J a</t>
  </si>
  <si>
    <t>Hylem sheet 0.60 Sq m@ 661/Sq m p-130  ,7 a</t>
  </si>
  <si>
    <t>Add Sundries 1%</t>
  </si>
  <si>
    <t>OpenWiring with 1.5 sqmm PVC insulated single core multi strand fire retardant  flexible copper cable with ISI mark. - (Open Wiring)</t>
  </si>
  <si>
    <t>OpenWiring with 1.5 sqmm PVC insulated single core multi strand fire retardant  flexible copper cable with ISI mark for Fan Point etc., all complete - (Open Wiring)</t>
  </si>
  <si>
    <t>(Data 2023-24)</t>
  </si>
  <si>
    <t>5 AMPS 5 PIN PLUG SOCKET POINT AT CONVENIENT PLACES (OPEN WIRING)</t>
  </si>
  <si>
    <t>5 A 5 pin non - inter locking switch and plug ( flush type )</t>
  </si>
  <si>
    <t>2 X1.5 Sqmm in fully concealed PVC conduit</t>
  </si>
  <si>
    <t>Run off mains with 2 wires of 1.5 Sqmm copper PVC insulated unsheathed single core 1.1KV cable wire contuinuous earth by means of 1.5 Sqmm copper PVC insulated unsheathed single core 1.1 KV grade cable in fully concealed 19 mm / 20 mm dia rigid PVC open conduit pipe heavy duty with ISI mark including cost of all materials, specials, etc., all complete.</t>
  </si>
  <si>
    <t>gross</t>
  </si>
  <si>
    <t>MS saddles 19mm p- 131 part- L 3b</t>
  </si>
  <si>
    <t>TW plugs 1.5"X1"X2" SR P.129</t>
  </si>
  <si>
    <t>1000Nos</t>
  </si>
  <si>
    <t>Brass screws 38mm</t>
  </si>
  <si>
    <t>2/3</t>
  </si>
  <si>
    <t>2 X 2.5 Sq mm in fully concealed PVC conduit (open wiring)</t>
  </si>
  <si>
    <t xml:space="preserve">Total as per Data No. </t>
  </si>
  <si>
    <t>Add 180 mt 2.5 Sqmm copper PVC insulated unsheathed S.C. cable</t>
  </si>
  <si>
    <t>4 X 4 Sq mm in fully concealed PVC conduit (open wiring)</t>
  </si>
  <si>
    <t>Add 180 mt 4  Sqmm copper PVC insulated unsheathed S.C. cable part E-2 -e</t>
  </si>
  <si>
    <t>5 A 5 pin non - inter locking switch and plug ( flush type ) part - c (I a) + part - d (I a)( Rs. 194.50/12 + 24.10) p-118 +123 part d a</t>
  </si>
  <si>
    <t xml:space="preserve">DATA    - 8 </t>
  </si>
  <si>
    <t>15 AMPS POWER PLUG</t>
  </si>
  <si>
    <t>15 Amps 3 pin flush type plug socket Part-D1  M-1532</t>
  </si>
  <si>
    <t>GI pipe 40 mm P-45 ,154-iii</t>
  </si>
  <si>
    <t>GI pipe 20 mm P-50 ,118-vi</t>
  </si>
  <si>
    <t>15 mm GI pipeP-50 ,118-VII</t>
  </si>
  <si>
    <t>GI reducer 32x25mmP- 52,119 F-iii</t>
  </si>
  <si>
    <t>Earth work excavation brick work in CM and plastering [SD 234]</t>
  </si>
  <si>
    <t>Charcoal SD 233-2022-23 (101.7/20.32 = 5.00)</t>
  </si>
  <si>
    <t>GI bend 15 mm diaP-51 ,119-c vi</t>
  </si>
  <si>
    <t>15 mm GI coupling P- 51,119-E vi</t>
  </si>
  <si>
    <t>Salt (SD 233, 22-23)</t>
  </si>
  <si>
    <t>32 Amps 500 V fuse units P-120 6-b</t>
  </si>
  <si>
    <t>Three phase ELCB P-94 10 a</t>
  </si>
  <si>
    <t>3 No of 30 amps MCB ( Part-L, P-93  6-a havells)</t>
  </si>
  <si>
    <t>Supply and fixing of 9 watts  LED bulb  (PWD SR-2022-23/p-115)</t>
  </si>
  <si>
    <t>25 W LED Street light Fittings</t>
  </si>
  <si>
    <t>25 W LED Street light Fittings p-115  18A/ lower end</t>
  </si>
  <si>
    <t xml:space="preserve"> 'U' nails (SD-74 ,22-23)</t>
  </si>
  <si>
    <t>(SR - Item No: W-0106, P- 26)</t>
  </si>
  <si>
    <t>(SR - Item No: W-104, P- 25)</t>
  </si>
  <si>
    <t>(SR - Item No: W-35, P- 22)</t>
  </si>
  <si>
    <t>Fuse Unit</t>
  </si>
  <si>
    <t>Contingencies @ 1%</t>
  </si>
  <si>
    <t>Pointing with CM 1:3 For pressed tiles</t>
  </si>
  <si>
    <t>Building alround Below basement</t>
  </si>
  <si>
    <t>Plastering with Cm 1:5 , 20 mm thick .</t>
  </si>
  <si>
    <t>For sloped tiles</t>
  </si>
  <si>
    <t>POINTING WITH C.M.(1:3)FOR</t>
  </si>
  <si>
    <t>PRESSED TILES</t>
  </si>
  <si>
    <t>CEMENT MORTER(1:3)</t>
  </si>
  <si>
    <t>For Roof portion 1</t>
  </si>
  <si>
    <t>For roof portion 2</t>
  </si>
  <si>
    <t>Supplying and laying 50 mm precast pavement slab</t>
  </si>
  <si>
    <t>Police station  3 sides</t>
  </si>
  <si>
    <t>Pre cast slab 50mm thick in c.c. 1:3:6 mixed with fibre of size .28 x .28 m , 50mm thick</t>
  </si>
  <si>
    <t xml:space="preserve">   </t>
  </si>
  <si>
    <t>Pcc slab - 500 x .28 x .28 = 39.2 Sq.m</t>
  </si>
  <si>
    <t xml:space="preserve">                =39.2 x .05 =1.96 cum</t>
  </si>
  <si>
    <t>C.C 1:3:6 using 20mm HBS</t>
  </si>
  <si>
    <t>Mason I class</t>
  </si>
  <si>
    <t>Mazdoor II class</t>
  </si>
  <si>
    <t>Moulding charge</t>
  </si>
  <si>
    <t>Cutting, Transporting , Laying &amp; Pointing charges</t>
  </si>
  <si>
    <t>Packet</t>
  </si>
  <si>
    <t xml:space="preserve">Fibre (125g/packet) Qtn </t>
  </si>
  <si>
    <t>Rate for 39.2 sqm</t>
  </si>
  <si>
    <t>Rate for 1 sqm</t>
  </si>
  <si>
    <t>Building rear side</t>
  </si>
  <si>
    <t>Supplying and fixing of 4 mm tk pin headed galss</t>
  </si>
  <si>
    <t>W Window</t>
  </si>
  <si>
    <t>W1 Window</t>
  </si>
  <si>
    <t>23.2</t>
  </si>
  <si>
    <t>headed glass panels 450x1350</t>
  </si>
  <si>
    <t>4mm glass frosted   M-0410</t>
  </si>
  <si>
    <t xml:space="preserve"> 12x12mm Alu.Beedings ( Qtn)</t>
  </si>
  <si>
    <t>No.</t>
  </si>
  <si>
    <t>Alu. bolts and nuts( Qtn)</t>
  </si>
  <si>
    <t>Labour for fixing glass paneles</t>
  </si>
  <si>
    <t xml:space="preserve"> (1.08SQM LABOUR =.25CARPENTER-II)</t>
  </si>
  <si>
    <t>Total for 0.5334 Sqm</t>
  </si>
  <si>
    <t>Rate for one Sqm.</t>
  </si>
  <si>
    <r>
      <t xml:space="preserve">Supplying and fixing </t>
    </r>
    <r>
      <rPr>
        <b/>
        <sz val="12"/>
        <rFont val="Garamond"/>
        <family val="1"/>
      </rPr>
      <t>4mm thick pin</t>
    </r>
  </si>
  <si>
    <t>Reception ceiling</t>
  </si>
  <si>
    <t xml:space="preserve">Building alround </t>
  </si>
  <si>
    <t>Roof slab projection alround</t>
  </si>
  <si>
    <t>For roof portion 3</t>
  </si>
  <si>
    <t>Special Ceiling Plastering in C.M 1:3, 10mm thick</t>
  </si>
</sst>
</file>

<file path=xl/styles.xml><?xml version="1.0" encoding="utf-8"?>
<styleSheet xmlns="http://schemas.openxmlformats.org/spreadsheetml/2006/main">
  <numFmts count="8">
    <numFmt numFmtId="164" formatCode="0.00_)"/>
    <numFmt numFmtId="165" formatCode="0_)"/>
    <numFmt numFmtId="166" formatCode="0.0_)"/>
    <numFmt numFmtId="167" formatCode="0.0"/>
    <numFmt numFmtId="168" formatCode="0.000_)"/>
    <numFmt numFmtId="169" formatCode="0.00000_)"/>
    <numFmt numFmtId="170" formatCode="0.000"/>
    <numFmt numFmtId="171" formatCode="0.0000_)"/>
  </numFmts>
  <fonts count="31">
    <font>
      <sz val="11"/>
      <color theme="1"/>
      <name val="Calibri"/>
      <family val="2"/>
      <scheme val="minor"/>
    </font>
    <font>
      <sz val="11"/>
      <color theme="1"/>
      <name val="Times New Roman"/>
      <family val="1"/>
    </font>
    <font>
      <b/>
      <sz val="12"/>
      <color theme="1"/>
      <name val="Times New Roman"/>
      <family val="1"/>
    </font>
    <font>
      <b/>
      <sz val="12"/>
      <name val="Times New Roman"/>
      <family val="1"/>
    </font>
    <font>
      <b/>
      <sz val="11"/>
      <name val="Times New Roman"/>
      <family val="1"/>
    </font>
    <font>
      <sz val="11"/>
      <name val="Times New Roman"/>
      <family val="1"/>
    </font>
    <font>
      <sz val="10"/>
      <name val="Arial"/>
      <family val="2"/>
    </font>
    <font>
      <sz val="10"/>
      <name val="Arial"/>
      <family val="2"/>
    </font>
    <font>
      <sz val="12"/>
      <name val="Times New Roman"/>
      <family val="1"/>
    </font>
    <font>
      <b/>
      <sz val="14"/>
      <name val="Times New Roman"/>
      <family val="1"/>
    </font>
    <font>
      <u/>
      <sz val="11"/>
      <name val="Times New Roman"/>
      <family val="1"/>
    </font>
    <font>
      <b/>
      <sz val="12"/>
      <color theme="1"/>
      <name val="Calibri"/>
      <family val="2"/>
    </font>
    <font>
      <sz val="11"/>
      <color theme="1"/>
      <name val="Garamond"/>
      <family val="1"/>
    </font>
    <font>
      <sz val="12"/>
      <color theme="1"/>
      <name val="Garamond"/>
      <family val="1"/>
    </font>
    <font>
      <b/>
      <sz val="12"/>
      <color theme="1"/>
      <name val="Garamond"/>
      <family val="1"/>
    </font>
    <font>
      <b/>
      <i/>
      <sz val="12"/>
      <color theme="1"/>
      <name val="Garamond"/>
      <family val="1"/>
    </font>
    <font>
      <b/>
      <sz val="11"/>
      <color theme="1"/>
      <name val="Garamond"/>
      <family val="1"/>
    </font>
    <font>
      <b/>
      <sz val="14"/>
      <color theme="1"/>
      <name val="Garamond"/>
      <family val="1"/>
    </font>
    <font>
      <b/>
      <sz val="12"/>
      <name val="Garamond"/>
      <family val="1"/>
    </font>
    <font>
      <b/>
      <u/>
      <sz val="12"/>
      <name val="Garamond"/>
      <family val="1"/>
    </font>
    <font>
      <sz val="12"/>
      <name val="Garamond"/>
      <family val="1"/>
    </font>
    <font>
      <b/>
      <i/>
      <sz val="16"/>
      <color theme="1"/>
      <name val="Garamond"/>
      <family val="1"/>
    </font>
    <font>
      <b/>
      <i/>
      <sz val="16"/>
      <color rgb="FF000000"/>
      <name val="Garamond"/>
      <family val="1"/>
    </font>
    <font>
      <b/>
      <i/>
      <sz val="14"/>
      <name val="Garamond"/>
      <family val="1"/>
    </font>
    <font>
      <b/>
      <sz val="11"/>
      <name val="Garamond"/>
      <family val="1"/>
    </font>
    <font>
      <b/>
      <i/>
      <sz val="14"/>
      <color rgb="FF000000"/>
      <name val="Garamond"/>
      <family val="1"/>
    </font>
    <font>
      <u/>
      <sz val="12"/>
      <name val="Garamond"/>
      <family val="1"/>
    </font>
    <font>
      <b/>
      <i/>
      <sz val="11"/>
      <color theme="1"/>
      <name val="Garamond"/>
      <family val="1"/>
    </font>
    <font>
      <sz val="12"/>
      <color rgb="FFFFFF00"/>
      <name val="Garamond"/>
      <family val="1"/>
    </font>
    <font>
      <sz val="12"/>
      <color rgb="FFFF0000"/>
      <name val="Garamond"/>
      <family val="1"/>
    </font>
    <font>
      <sz val="10"/>
      <color theme="1"/>
      <name val="Garamond"/>
      <family val="1"/>
    </font>
  </fonts>
  <fills count="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style="medium">
        <color indexed="64"/>
      </right>
      <top style="medium">
        <color indexed="64"/>
      </top>
      <bottom style="dotted">
        <color indexed="64"/>
      </bottom>
      <diagonal/>
    </border>
    <border>
      <left style="medium">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medium">
        <color indexed="64"/>
      </right>
      <top style="dotted">
        <color indexed="64"/>
      </top>
      <bottom style="medium">
        <color indexed="64"/>
      </bottom>
      <diagonal/>
    </border>
    <border>
      <left style="medium">
        <color indexed="64"/>
      </left>
      <right style="thin">
        <color indexed="64"/>
      </right>
      <top style="dotted">
        <color indexed="64"/>
      </top>
      <bottom/>
      <diagonal/>
    </border>
    <border>
      <left style="thin">
        <color auto="1"/>
      </left>
      <right style="thin">
        <color auto="1"/>
      </right>
      <top style="dotted">
        <color auto="1"/>
      </top>
      <bottom/>
      <diagonal/>
    </border>
  </borders>
  <cellStyleXfs count="3">
    <xf numFmtId="0" fontId="0" fillId="0" borderId="0"/>
    <xf numFmtId="0" fontId="6" fillId="0" borderId="0"/>
    <xf numFmtId="0" fontId="7" fillId="0" borderId="0"/>
  </cellStyleXfs>
  <cellXfs count="312">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2" fontId="1" fillId="0" borderId="1" xfId="0" applyNumberFormat="1" applyFont="1" applyBorder="1" applyAlignment="1">
      <alignment horizontal="center" vertical="center"/>
    </xf>
    <xf numFmtId="164" fontId="5" fillId="3" borderId="0" xfId="0" applyNumberFormat="1" applyFont="1" applyFill="1" applyBorder="1" applyAlignment="1">
      <alignment horizontal="center" vertical="center"/>
    </xf>
    <xf numFmtId="168" fontId="5" fillId="2" borderId="0" xfId="0" applyNumberFormat="1" applyFont="1" applyFill="1" applyBorder="1" applyAlignment="1" applyProtection="1">
      <alignment horizontal="center" vertical="center"/>
    </xf>
    <xf numFmtId="168" fontId="5" fillId="2" borderId="0" xfId="0" applyNumberFormat="1" applyFont="1" applyFill="1" applyBorder="1" applyAlignment="1">
      <alignment horizontal="center" vertical="center"/>
    </xf>
    <xf numFmtId="165" fontId="9" fillId="2" borderId="0" xfId="0" applyNumberFormat="1" applyFont="1" applyFill="1" applyBorder="1" applyAlignment="1" applyProtection="1">
      <alignment horizontal="center" vertical="center"/>
    </xf>
    <xf numFmtId="165" fontId="9" fillId="2" borderId="0" xfId="0" applyNumberFormat="1" applyFont="1" applyFill="1" applyBorder="1" applyAlignment="1">
      <alignment horizontal="center" vertical="center"/>
    </xf>
    <xf numFmtId="164" fontId="5" fillId="2" borderId="0" xfId="0" applyNumberFormat="1" applyFont="1" applyFill="1" applyBorder="1" applyAlignment="1">
      <alignment horizontal="center" vertical="center"/>
    </xf>
    <xf numFmtId="164" fontId="5" fillId="2" borderId="0" xfId="0" applyNumberFormat="1" applyFont="1" applyFill="1" applyBorder="1" applyAlignment="1" applyProtection="1">
      <alignment horizontal="center" vertical="center"/>
    </xf>
    <xf numFmtId="166" fontId="5" fillId="2" borderId="0" xfId="0" applyNumberFormat="1" applyFont="1" applyFill="1" applyBorder="1" applyAlignment="1" applyProtection="1">
      <alignment horizontal="center" vertical="center"/>
    </xf>
    <xf numFmtId="0" fontId="5" fillId="2" borderId="0" xfId="0" applyFont="1" applyFill="1" applyBorder="1" applyAlignment="1">
      <alignment horizontal="center" vertical="center"/>
    </xf>
    <xf numFmtId="0" fontId="5" fillId="2" borderId="0" xfId="0" applyFont="1" applyFill="1" applyAlignment="1">
      <alignment horizontal="center" vertical="center"/>
    </xf>
    <xf numFmtId="0" fontId="9" fillId="2" borderId="0" xfId="0" applyFont="1" applyFill="1" applyAlignment="1">
      <alignment horizontal="center" vertical="center"/>
    </xf>
    <xf numFmtId="165" fontId="9" fillId="2" borderId="0" xfId="0" applyNumberFormat="1" applyFont="1" applyFill="1" applyAlignment="1">
      <alignment horizontal="center" vertical="center"/>
    </xf>
    <xf numFmtId="168" fontId="5" fillId="2" borderId="0" xfId="0" applyNumberFormat="1" applyFont="1" applyFill="1" applyAlignment="1">
      <alignment horizontal="center" vertical="center"/>
    </xf>
    <xf numFmtId="164" fontId="5" fillId="2" borderId="0" xfId="0" applyNumberFormat="1" applyFont="1" applyFill="1" applyAlignment="1">
      <alignment horizontal="center" vertical="center"/>
    </xf>
    <xf numFmtId="164" fontId="9" fillId="2" borderId="0" xfId="0" applyNumberFormat="1" applyFont="1" applyFill="1" applyAlignment="1">
      <alignment horizontal="center" vertical="center"/>
    </xf>
    <xf numFmtId="12" fontId="5" fillId="2" borderId="0" xfId="0" applyNumberFormat="1" applyFont="1" applyFill="1" applyAlignment="1">
      <alignment horizontal="center" vertical="center"/>
    </xf>
    <xf numFmtId="0" fontId="5" fillId="2" borderId="0" xfId="0" applyFont="1" applyFill="1" applyBorder="1" applyAlignment="1">
      <alignment horizontal="left" vertical="center"/>
    </xf>
    <xf numFmtId="0" fontId="5" fillId="2" borderId="0" xfId="0" applyFont="1" applyFill="1" applyAlignment="1">
      <alignment horizontal="left" vertical="center"/>
    </xf>
    <xf numFmtId="2" fontId="3" fillId="2" borderId="0" xfId="0" applyNumberFormat="1" applyFont="1" applyFill="1" applyAlignment="1">
      <alignment horizontal="left" vertical="center"/>
    </xf>
    <xf numFmtId="0" fontId="5" fillId="2" borderId="0" xfId="0" applyFont="1" applyFill="1" applyBorder="1" applyAlignment="1">
      <alignment horizontal="left" vertical="center" wrapText="1"/>
    </xf>
    <xf numFmtId="0" fontId="5" fillId="2" borderId="0" xfId="0" quotePrefix="1" applyFont="1" applyFill="1" applyAlignment="1">
      <alignment horizontal="left" vertical="center"/>
    </xf>
    <xf numFmtId="2" fontId="3" fillId="2" borderId="0" xfId="0" applyNumberFormat="1" applyFont="1" applyFill="1" applyBorder="1" applyAlignment="1">
      <alignment horizontal="left" vertical="center"/>
    </xf>
    <xf numFmtId="0" fontId="5" fillId="2" borderId="0" xfId="0" applyFont="1" applyFill="1" applyAlignment="1">
      <alignment horizontal="left" vertical="center" wrapText="1"/>
    </xf>
    <xf numFmtId="164" fontId="4" fillId="2" borderId="0" xfId="0" applyNumberFormat="1" applyFont="1" applyFill="1" applyBorder="1" applyAlignment="1" applyProtection="1">
      <alignment horizontal="left" vertical="center"/>
    </xf>
    <xf numFmtId="169" fontId="5" fillId="2" borderId="0" xfId="0" applyNumberFormat="1" applyFont="1" applyFill="1" applyBorder="1" applyAlignment="1" applyProtection="1">
      <alignment horizontal="left" vertical="center"/>
    </xf>
    <xf numFmtId="169" fontId="5" fillId="2" borderId="0" xfId="0" applyNumberFormat="1" applyFont="1" applyFill="1" applyBorder="1" applyAlignment="1">
      <alignment horizontal="left" vertical="center"/>
    </xf>
    <xf numFmtId="164" fontId="5" fillId="3" borderId="0" xfId="0" applyNumberFormat="1" applyFont="1" applyFill="1" applyBorder="1" applyAlignment="1" applyProtection="1">
      <alignment horizontal="left" vertical="center" wrapText="1"/>
    </xf>
    <xf numFmtId="164" fontId="4" fillId="2" borderId="0" xfId="0" applyNumberFormat="1" applyFont="1" applyFill="1" applyBorder="1" applyAlignment="1">
      <alignment horizontal="left" vertical="center" wrapText="1"/>
    </xf>
    <xf numFmtId="164" fontId="5" fillId="3" borderId="0" xfId="0" applyNumberFormat="1" applyFont="1" applyFill="1" applyBorder="1" applyAlignment="1">
      <alignment horizontal="left" vertical="center"/>
    </xf>
    <xf numFmtId="164" fontId="5" fillId="3" borderId="0" xfId="0" applyNumberFormat="1" applyFont="1" applyFill="1" applyBorder="1" applyAlignment="1">
      <alignment horizontal="left" vertical="center" wrapText="1"/>
    </xf>
    <xf numFmtId="164" fontId="10" fillId="2" borderId="0" xfId="0" applyNumberFormat="1" applyFont="1" applyFill="1" applyBorder="1" applyAlignment="1">
      <alignment horizontal="left" vertical="center" wrapText="1"/>
    </xf>
    <xf numFmtId="164" fontId="5" fillId="3" borderId="0" xfId="0" applyNumberFormat="1" applyFont="1" applyFill="1" applyBorder="1" applyAlignment="1" applyProtection="1">
      <alignment horizontal="left" vertical="center"/>
    </xf>
    <xf numFmtId="164" fontId="4" fillId="2" borderId="0" xfId="0" applyNumberFormat="1" applyFont="1" applyFill="1" applyBorder="1" applyAlignment="1">
      <alignment horizontal="left" vertical="center"/>
    </xf>
    <xf numFmtId="2" fontId="3" fillId="2" borderId="0" xfId="0" quotePrefix="1" applyNumberFormat="1" applyFont="1" applyFill="1" applyBorder="1" applyAlignment="1">
      <alignment horizontal="left" vertical="center"/>
    </xf>
    <xf numFmtId="164" fontId="3" fillId="2" borderId="0" xfId="0" quotePrefix="1" applyNumberFormat="1" applyFont="1" applyFill="1" applyBorder="1" applyAlignment="1" applyProtection="1">
      <alignment horizontal="left" vertical="center"/>
    </xf>
    <xf numFmtId="164" fontId="5" fillId="3" borderId="0" xfId="0" applyNumberFormat="1" applyFont="1" applyFill="1" applyBorder="1" applyAlignment="1" applyProtection="1">
      <alignment horizontal="left"/>
    </xf>
    <xf numFmtId="164" fontId="5" fillId="2" borderId="0" xfId="0" applyNumberFormat="1" applyFont="1" applyFill="1" applyBorder="1" applyAlignment="1" applyProtection="1"/>
    <xf numFmtId="164" fontId="3" fillId="2" borderId="0" xfId="0" applyNumberFormat="1" applyFont="1" applyFill="1" applyBorder="1" applyAlignment="1" applyProtection="1">
      <alignment horizontal="left"/>
    </xf>
    <xf numFmtId="164" fontId="5" fillId="2" borderId="0" xfId="0" applyNumberFormat="1" applyFont="1" applyFill="1" applyBorder="1"/>
    <xf numFmtId="164" fontId="5" fillId="2" borderId="0" xfId="0" applyNumberFormat="1" applyFont="1" applyFill="1" applyBorder="1" applyAlignment="1">
      <alignment horizontal="center"/>
    </xf>
    <xf numFmtId="164" fontId="5" fillId="2" borderId="0" xfId="0" applyNumberFormat="1" applyFont="1" applyFill="1" applyBorder="1" applyAlignment="1"/>
    <xf numFmtId="164" fontId="5" fillId="2" borderId="0" xfId="0" applyNumberFormat="1" applyFont="1" applyFill="1" applyBorder="1" applyAlignment="1" applyProtection="1">
      <alignment horizontal="fill"/>
    </xf>
    <xf numFmtId="164" fontId="5" fillId="2" borderId="0" xfId="0" applyNumberFormat="1" applyFont="1" applyFill="1" applyBorder="1" applyProtection="1"/>
    <xf numFmtId="164" fontId="5" fillId="2" borderId="0" xfId="0" applyNumberFormat="1" applyFont="1" applyFill="1" applyBorder="1" applyAlignment="1" applyProtection="1">
      <alignment horizontal="right"/>
    </xf>
    <xf numFmtId="164" fontId="5" fillId="2" borderId="0" xfId="0" applyNumberFormat="1" applyFont="1" applyFill="1" applyBorder="1" applyAlignment="1" applyProtection="1">
      <alignment horizontal="center"/>
    </xf>
    <xf numFmtId="164" fontId="5" fillId="2" borderId="0" xfId="0" applyNumberFormat="1" applyFont="1" applyFill="1" applyBorder="1" applyAlignment="1" applyProtection="1">
      <alignment horizontal="left"/>
    </xf>
    <xf numFmtId="164" fontId="3" fillId="2" borderId="0" xfId="0" applyNumberFormat="1" applyFont="1" applyFill="1" applyBorder="1" applyProtection="1"/>
    <xf numFmtId="164" fontId="3" fillId="2" borderId="0" xfId="0" applyNumberFormat="1" applyFont="1" applyFill="1" applyBorder="1" applyAlignment="1" applyProtection="1">
      <alignment horizontal="left" vertical="center" wrapText="1"/>
    </xf>
    <xf numFmtId="164" fontId="3" fillId="2" borderId="0" xfId="0" applyNumberFormat="1" applyFont="1" applyFill="1" applyAlignment="1">
      <alignment horizontal="left" vertical="center" wrapText="1"/>
    </xf>
    <xf numFmtId="164" fontId="3" fillId="2" borderId="0" xfId="0" applyNumberFormat="1" applyFont="1" applyFill="1" applyBorder="1" applyAlignment="1" applyProtection="1">
      <alignment horizontal="left" vertical="center"/>
    </xf>
    <xf numFmtId="164" fontId="5" fillId="2" borderId="0" xfId="0" quotePrefix="1" applyNumberFormat="1" applyFont="1" applyFill="1" applyAlignment="1">
      <alignment horizontal="left" vertical="center"/>
    </xf>
    <xf numFmtId="164" fontId="5" fillId="2" borderId="0" xfId="0" quotePrefix="1" applyNumberFormat="1" applyFont="1" applyFill="1" applyBorder="1" applyAlignment="1" applyProtection="1">
      <alignment horizontal="left" vertical="center"/>
    </xf>
    <xf numFmtId="164" fontId="5" fillId="2" borderId="0" xfId="0" applyNumberFormat="1" applyFont="1" applyFill="1" applyBorder="1" applyAlignment="1" applyProtection="1">
      <alignment horizontal="left" vertical="center"/>
    </xf>
    <xf numFmtId="164" fontId="3" fillId="2" borderId="0" xfId="0" applyNumberFormat="1" applyFont="1" applyFill="1" applyBorder="1" applyAlignment="1">
      <alignment horizontal="left" vertical="center"/>
    </xf>
    <xf numFmtId="164" fontId="5" fillId="2" borderId="0" xfId="0" applyNumberFormat="1" applyFont="1" applyFill="1" applyAlignment="1">
      <alignment horizontal="left" vertical="center"/>
    </xf>
    <xf numFmtId="164" fontId="5" fillId="2" borderId="0" xfId="0" quotePrefix="1" applyNumberFormat="1" applyFont="1" applyFill="1" applyAlignment="1">
      <alignment horizontal="left" vertical="center" wrapText="1"/>
    </xf>
    <xf numFmtId="164" fontId="5" fillId="2" borderId="0" xfId="0" quotePrefix="1" applyNumberFormat="1" applyFont="1" applyFill="1" applyBorder="1" applyAlignment="1">
      <alignment horizontal="left" vertical="center"/>
    </xf>
    <xf numFmtId="164" fontId="5" fillId="2" borderId="0" xfId="0" applyNumberFormat="1" applyFont="1" applyFill="1" applyBorder="1" applyAlignment="1">
      <alignment horizontal="left" vertical="center"/>
    </xf>
    <xf numFmtId="164" fontId="3" fillId="2" borderId="0" xfId="0" applyNumberFormat="1" applyFont="1" applyFill="1" applyBorder="1" applyAlignment="1">
      <alignment horizontal="left" vertical="center" wrapText="1"/>
    </xf>
    <xf numFmtId="164" fontId="5" fillId="2" borderId="0" xfId="0" applyNumberFormat="1" applyFont="1" applyFill="1" applyBorder="1" applyAlignment="1">
      <alignment horizontal="left" vertical="center" wrapText="1"/>
    </xf>
    <xf numFmtId="164" fontId="3" fillId="2" borderId="0" xfId="0" quotePrefix="1" applyNumberFormat="1" applyFont="1" applyFill="1" applyAlignment="1">
      <alignment horizontal="left" vertical="center"/>
    </xf>
    <xf numFmtId="164" fontId="4" fillId="2" borderId="0" xfId="0" applyNumberFormat="1" applyFont="1" applyFill="1" applyBorder="1" applyAlignment="1" applyProtection="1">
      <alignment horizontal="left" vertical="center" wrapText="1"/>
    </xf>
    <xf numFmtId="164" fontId="5" fillId="2" borderId="0" xfId="0" quotePrefix="1" applyNumberFormat="1" applyFont="1" applyFill="1" applyBorder="1" applyAlignment="1" applyProtection="1">
      <alignment horizontal="left" vertical="center" wrapText="1"/>
    </xf>
    <xf numFmtId="164" fontId="5" fillId="2" borderId="0" xfId="0" applyNumberFormat="1" applyFont="1" applyFill="1" applyBorder="1" applyAlignment="1" applyProtection="1">
      <alignment horizontal="left" vertical="center" wrapText="1"/>
    </xf>
    <xf numFmtId="164" fontId="5" fillId="2" borderId="0" xfId="0" applyNumberFormat="1" applyFont="1" applyFill="1" applyAlignment="1">
      <alignment horizontal="left" vertical="center" wrapText="1"/>
    </xf>
    <xf numFmtId="164" fontId="3" fillId="2" borderId="0" xfId="0" applyNumberFormat="1" applyFont="1" applyFill="1" applyAlignment="1">
      <alignment horizontal="left" vertical="center"/>
    </xf>
    <xf numFmtId="164" fontId="5" fillId="2" borderId="0" xfId="0" quotePrefix="1" applyNumberFormat="1" applyFont="1" applyFill="1" applyAlignment="1">
      <alignment horizontal="left" vertical="center"/>
    </xf>
    <xf numFmtId="164" fontId="5" fillId="3" borderId="0" xfId="0" applyNumberFormat="1" applyFont="1" applyFill="1" applyBorder="1" applyProtection="1"/>
    <xf numFmtId="164" fontId="5" fillId="2" borderId="0" xfId="0" applyNumberFormat="1" applyFont="1" applyFill="1" applyBorder="1" applyAlignment="1">
      <alignment horizontal="left"/>
    </xf>
    <xf numFmtId="164" fontId="4" fillId="2" borderId="0" xfId="0" applyNumberFormat="1" applyFont="1" applyFill="1" applyBorder="1" applyAlignment="1" applyProtection="1">
      <alignment horizontal="center"/>
    </xf>
    <xf numFmtId="164" fontId="4" fillId="2" borderId="0" xfId="0" applyNumberFormat="1" applyFont="1" applyFill="1" applyBorder="1"/>
    <xf numFmtId="164" fontId="4" fillId="2" borderId="0" xfId="0" applyNumberFormat="1" applyFont="1" applyFill="1" applyBorder="1" applyAlignment="1">
      <alignment horizontal="left"/>
    </xf>
    <xf numFmtId="0" fontId="8" fillId="2" borderId="0" xfId="0" quotePrefix="1" applyFont="1" applyFill="1" applyAlignment="1">
      <alignment horizontal="left" vertical="center"/>
    </xf>
    <xf numFmtId="168" fontId="5" fillId="2" borderId="0" xfId="0" applyNumberFormat="1" applyFont="1" applyFill="1" applyBorder="1"/>
    <xf numFmtId="164" fontId="3" fillId="2" borderId="0" xfId="0" applyNumberFormat="1" applyFont="1" applyFill="1" applyBorder="1"/>
    <xf numFmtId="164" fontId="3" fillId="2" borderId="0" xfId="0" quotePrefix="1" applyNumberFormat="1" applyFont="1" applyFill="1" applyBorder="1"/>
    <xf numFmtId="164" fontId="5" fillId="2" borderId="0" xfId="0" applyNumberFormat="1" applyFont="1" applyFill="1" applyBorder="1" applyAlignment="1">
      <alignment vertical="top" wrapText="1"/>
    </xf>
    <xf numFmtId="164" fontId="5" fillId="2" borderId="0" xfId="0" quotePrefix="1" applyNumberFormat="1" applyFont="1" applyFill="1" applyBorder="1"/>
    <xf numFmtId="168" fontId="5" fillId="2" borderId="0" xfId="0" applyNumberFormat="1" applyFont="1" applyFill="1" applyBorder="1" applyAlignment="1">
      <alignment horizontal="right"/>
    </xf>
    <xf numFmtId="2" fontId="11" fillId="0" borderId="0" xfId="0" applyNumberFormat="1" applyFont="1" applyFill="1" applyBorder="1" applyAlignment="1">
      <alignment horizontal="center" vertical="center"/>
    </xf>
    <xf numFmtId="164" fontId="3" fillId="2" borderId="0" xfId="0" applyNumberFormat="1" applyFont="1" applyFill="1" applyAlignment="1">
      <alignment horizontal="center" vertical="center"/>
    </xf>
    <xf numFmtId="168" fontId="5" fillId="2" borderId="0" xfId="0" applyNumberFormat="1" applyFont="1" applyFill="1" applyBorder="1" applyProtection="1"/>
    <xf numFmtId="164" fontId="4" fillId="2" borderId="0" xfId="0" applyNumberFormat="1" applyFont="1" applyFill="1" applyBorder="1" applyAlignment="1" applyProtection="1">
      <alignment horizontal="left"/>
    </xf>
    <xf numFmtId="164" fontId="4" fillId="2" borderId="0" xfId="0" applyNumberFormat="1" applyFont="1" applyFill="1" applyBorder="1" applyProtection="1"/>
    <xf numFmtId="0" fontId="12" fillId="0" borderId="0" xfId="0" applyFont="1"/>
    <xf numFmtId="0" fontId="15" fillId="0" borderId="0" xfId="0" applyFont="1" applyAlignment="1">
      <alignment horizontal="center"/>
    </xf>
    <xf numFmtId="0" fontId="14" fillId="0" borderId="2" xfId="0" applyFont="1" applyBorder="1" applyAlignment="1">
      <alignment horizontal="center"/>
    </xf>
    <xf numFmtId="0" fontId="14" fillId="0" borderId="3" xfId="0" applyFont="1" applyBorder="1" applyAlignment="1">
      <alignment horizontal="center"/>
    </xf>
    <xf numFmtId="0" fontId="14" fillId="0" borderId="3" xfId="0" applyFont="1" applyBorder="1" applyAlignment="1">
      <alignment horizontal="center" vertical="center"/>
    </xf>
    <xf numFmtId="0" fontId="14" fillId="0" borderId="3" xfId="0" applyFont="1" applyBorder="1" applyAlignment="1">
      <alignment horizontal="center" vertical="center" wrapText="1"/>
    </xf>
    <xf numFmtId="2" fontId="12" fillId="0" borderId="3" xfId="0" applyNumberFormat="1" applyFont="1" applyBorder="1"/>
    <xf numFmtId="0" fontId="12" fillId="0" borderId="4" xfId="0" applyFont="1" applyBorder="1"/>
    <xf numFmtId="0" fontId="16" fillId="0" borderId="4" xfId="0" applyFont="1" applyBorder="1"/>
    <xf numFmtId="0" fontId="14" fillId="0" borderId="2" xfId="0" applyFont="1" applyBorder="1" applyAlignment="1">
      <alignment horizontal="center" vertical="center"/>
    </xf>
    <xf numFmtId="0" fontId="17" fillId="0" borderId="2" xfId="0" applyFont="1" applyBorder="1" applyAlignment="1">
      <alignment horizontal="center" vertical="center"/>
    </xf>
    <xf numFmtId="165" fontId="13" fillId="0" borderId="1" xfId="0" applyNumberFormat="1" applyFont="1" applyBorder="1" applyAlignment="1">
      <alignment horizontal="center" vertical="center"/>
    </xf>
    <xf numFmtId="164" fontId="13" fillId="0" borderId="0" xfId="0" applyNumberFormat="1" applyFont="1" applyBorder="1" applyAlignment="1">
      <alignment horizontal="center" vertical="center"/>
    </xf>
    <xf numFmtId="164" fontId="13" fillId="0" borderId="0" xfId="0" applyNumberFormat="1" applyFont="1" applyAlignment="1">
      <alignment horizontal="center" vertical="center"/>
    </xf>
    <xf numFmtId="164" fontId="18" fillId="0" borderId="1" xfId="0" applyNumberFormat="1" applyFont="1" applyBorder="1" applyAlignment="1">
      <alignment horizontal="center" vertical="center" wrapText="1"/>
    </xf>
    <xf numFmtId="164" fontId="18" fillId="0" borderId="1" xfId="0" applyNumberFormat="1" applyFont="1" applyBorder="1" applyAlignment="1">
      <alignment horizontal="center" vertical="center"/>
    </xf>
    <xf numFmtId="164" fontId="14" fillId="0" borderId="1" xfId="0" applyNumberFormat="1" applyFont="1" applyBorder="1" applyAlignment="1">
      <alignment horizontal="center" vertical="center"/>
    </xf>
    <xf numFmtId="164" fontId="18" fillId="0" borderId="0" xfId="0" applyNumberFormat="1" applyFont="1" applyBorder="1" applyAlignment="1">
      <alignment horizontal="center" vertical="center" wrapText="1"/>
    </xf>
    <xf numFmtId="165" fontId="18" fillId="0" borderId="1" xfId="0" applyNumberFormat="1" applyFont="1" applyBorder="1" applyAlignment="1">
      <alignment horizontal="center" vertical="center"/>
    </xf>
    <xf numFmtId="164" fontId="13" fillId="0" borderId="1" xfId="0" applyNumberFormat="1" applyFont="1" applyBorder="1" applyAlignment="1">
      <alignment horizontal="center" vertical="center"/>
    </xf>
    <xf numFmtId="165" fontId="20" fillId="0" borderId="1" xfId="0" applyNumberFormat="1" applyFont="1" applyBorder="1" applyAlignment="1">
      <alignment horizontal="center" vertical="center"/>
    </xf>
    <xf numFmtId="164" fontId="20" fillId="0" borderId="1" xfId="0" applyNumberFormat="1" applyFont="1" applyBorder="1" applyAlignment="1">
      <alignment horizontal="center" vertical="center"/>
    </xf>
    <xf numFmtId="164" fontId="20" fillId="0" borderId="1" xfId="0" applyNumberFormat="1" applyFont="1" applyBorder="1" applyAlignment="1">
      <alignment horizontal="center" vertical="center" wrapText="1"/>
    </xf>
    <xf numFmtId="164" fontId="18" fillId="0" borderId="1" xfId="0" applyNumberFormat="1" applyFont="1" applyFill="1" applyBorder="1" applyAlignment="1">
      <alignment horizontal="center" vertical="center" wrapText="1"/>
    </xf>
    <xf numFmtId="164" fontId="20" fillId="0" borderId="0" xfId="0" applyNumberFormat="1" applyFont="1" applyBorder="1" applyAlignment="1">
      <alignment horizontal="center" vertical="center"/>
    </xf>
    <xf numFmtId="165" fontId="13" fillId="0" borderId="0" xfId="0" applyNumberFormat="1" applyFont="1" applyBorder="1" applyAlignment="1">
      <alignment horizontal="center" vertical="center"/>
    </xf>
    <xf numFmtId="164" fontId="20" fillId="0" borderId="0" xfId="0" applyNumberFormat="1" applyFont="1" applyBorder="1" applyAlignment="1">
      <alignment horizontal="center" vertical="center" wrapText="1"/>
    </xf>
    <xf numFmtId="165" fontId="20" fillId="0" borderId="0" xfId="0" applyNumberFormat="1" applyFont="1" applyBorder="1" applyAlignment="1">
      <alignment horizontal="center" vertical="center"/>
    </xf>
    <xf numFmtId="164" fontId="13" fillId="0" borderId="0" xfId="0" applyNumberFormat="1" applyFont="1" applyBorder="1" applyAlignment="1">
      <alignment horizontal="center" vertical="center" wrapText="1"/>
    </xf>
    <xf numFmtId="165" fontId="13" fillId="0" borderId="0" xfId="0" applyNumberFormat="1" applyFont="1" applyAlignment="1">
      <alignment horizontal="center" vertical="center"/>
    </xf>
    <xf numFmtId="164" fontId="13" fillId="0" borderId="0" xfId="0" applyNumberFormat="1" applyFont="1" applyAlignment="1">
      <alignment horizontal="center" vertical="center" wrapText="1"/>
    </xf>
    <xf numFmtId="164" fontId="20" fillId="0" borderId="1" xfId="0" applyNumberFormat="1" applyFont="1" applyBorder="1" applyAlignment="1">
      <alignment horizontal="left" vertical="center" wrapText="1"/>
    </xf>
    <xf numFmtId="0" fontId="20" fillId="0" borderId="1" xfId="2" applyFont="1" applyBorder="1" applyAlignment="1">
      <alignment horizontal="left" vertical="center" wrapText="1"/>
    </xf>
    <xf numFmtId="0" fontId="13" fillId="0" borderId="1" xfId="2" applyFont="1" applyBorder="1" applyAlignment="1">
      <alignment horizontal="left" vertical="center" wrapText="1"/>
    </xf>
    <xf numFmtId="164" fontId="18" fillId="0" borderId="1" xfId="0" applyNumberFormat="1" applyFont="1" applyBorder="1" applyAlignment="1">
      <alignment horizontal="right" vertical="center"/>
    </xf>
    <xf numFmtId="2" fontId="18" fillId="2" borderId="1" xfId="1" applyNumberFormat="1" applyFont="1" applyFill="1" applyBorder="1" applyAlignment="1">
      <alignment horizontal="center" vertical="center" wrapText="1"/>
    </xf>
    <xf numFmtId="164" fontId="20" fillId="0" borderId="1" xfId="0" applyNumberFormat="1" applyFont="1" applyBorder="1" applyAlignment="1">
      <alignment horizontal="right" vertical="center"/>
    </xf>
    <xf numFmtId="164" fontId="13" fillId="0" borderId="1" xfId="0" applyNumberFormat="1" applyFont="1" applyBorder="1" applyAlignment="1">
      <alignment horizontal="right" vertical="center"/>
    </xf>
    <xf numFmtId="165" fontId="18" fillId="0" borderId="9" xfId="0" applyNumberFormat="1" applyFont="1" applyBorder="1" applyAlignment="1">
      <alignment horizontal="center" vertical="center"/>
    </xf>
    <xf numFmtId="164" fontId="18" fillId="0" borderId="10" xfId="0" applyNumberFormat="1" applyFont="1" applyBorder="1" applyAlignment="1">
      <alignment horizontal="left" vertical="center" wrapText="1"/>
    </xf>
    <xf numFmtId="165" fontId="13" fillId="0" borderId="10" xfId="0" applyNumberFormat="1" applyFont="1" applyBorder="1" applyAlignment="1">
      <alignment horizontal="center" vertical="center"/>
    </xf>
    <xf numFmtId="164" fontId="13" fillId="0" borderId="10" xfId="0" applyNumberFormat="1" applyFont="1" applyBorder="1" applyAlignment="1">
      <alignment horizontal="center" vertical="center"/>
    </xf>
    <xf numFmtId="164" fontId="13" fillId="0" borderId="11" xfId="0" applyNumberFormat="1" applyFont="1" applyBorder="1" applyAlignment="1">
      <alignment horizontal="center" vertical="center"/>
    </xf>
    <xf numFmtId="165" fontId="18" fillId="0" borderId="12" xfId="0" applyNumberFormat="1" applyFont="1" applyBorder="1" applyAlignment="1">
      <alignment horizontal="center" vertical="center"/>
    </xf>
    <xf numFmtId="164" fontId="19" fillId="0" borderId="3" xfId="0" applyNumberFormat="1" applyFont="1" applyBorder="1" applyAlignment="1">
      <alignment horizontal="left" vertical="center" wrapText="1"/>
    </xf>
    <xf numFmtId="165" fontId="20" fillId="0" borderId="3" xfId="0" applyNumberFormat="1" applyFont="1" applyBorder="1" applyAlignment="1">
      <alignment horizontal="center" vertical="center"/>
    </xf>
    <xf numFmtId="164" fontId="20" fillId="0" borderId="3" xfId="0" applyNumberFormat="1" applyFont="1" applyBorder="1" applyAlignment="1">
      <alignment horizontal="center" vertical="center"/>
    </xf>
    <xf numFmtId="164" fontId="20" fillId="0" borderId="13" xfId="0" applyNumberFormat="1" applyFont="1" applyBorder="1" applyAlignment="1">
      <alignment horizontal="center" vertical="center"/>
    </xf>
    <xf numFmtId="165" fontId="20" fillId="0" borderId="12" xfId="0" applyNumberFormat="1" applyFont="1" applyBorder="1" applyAlignment="1">
      <alignment horizontal="center" vertical="center"/>
    </xf>
    <xf numFmtId="164" fontId="20" fillId="0" borderId="3" xfId="0" applyNumberFormat="1" applyFont="1" applyBorder="1" applyAlignment="1">
      <alignment horizontal="left" vertical="center" wrapText="1"/>
    </xf>
    <xf numFmtId="168" fontId="20" fillId="0" borderId="3" xfId="0" applyNumberFormat="1" applyFont="1" applyBorder="1" applyAlignment="1">
      <alignment horizontal="right" vertical="center"/>
    </xf>
    <xf numFmtId="164" fontId="20" fillId="0" borderId="13" xfId="0" applyNumberFormat="1" applyFont="1" applyBorder="1" applyAlignment="1">
      <alignment horizontal="right" vertical="center"/>
    </xf>
    <xf numFmtId="168" fontId="18" fillId="0" borderId="3" xfId="0" applyNumberFormat="1" applyFont="1" applyBorder="1" applyAlignment="1">
      <alignment horizontal="right" vertical="center"/>
    </xf>
    <xf numFmtId="164" fontId="18" fillId="0" borderId="13" xfId="0" applyNumberFormat="1" applyFont="1" applyBorder="1" applyAlignment="1">
      <alignment horizontal="right" vertical="center"/>
    </xf>
    <xf numFmtId="164" fontId="18" fillId="0" borderId="3" xfId="0" applyNumberFormat="1" applyFont="1" applyBorder="1" applyAlignment="1">
      <alignment horizontal="right" vertical="center"/>
    </xf>
    <xf numFmtId="164" fontId="14" fillId="0" borderId="13" xfId="0" applyNumberFormat="1" applyFont="1" applyBorder="1" applyAlignment="1">
      <alignment horizontal="left" vertical="center"/>
    </xf>
    <xf numFmtId="164" fontId="18" fillId="0" borderId="3" xfId="0" applyNumberFormat="1" applyFont="1" applyBorder="1" applyAlignment="1">
      <alignment horizontal="justify" vertical="center" wrapText="1"/>
    </xf>
    <xf numFmtId="165" fontId="13" fillId="0" borderId="12" xfId="0" applyNumberFormat="1" applyFont="1" applyBorder="1" applyAlignment="1">
      <alignment horizontal="center" vertical="center"/>
    </xf>
    <xf numFmtId="165" fontId="20" fillId="0" borderId="12" xfId="0" applyNumberFormat="1" applyFont="1" applyFill="1" applyBorder="1" applyAlignment="1">
      <alignment horizontal="center" vertical="center"/>
    </xf>
    <xf numFmtId="164" fontId="13" fillId="0" borderId="3" xfId="0" applyNumberFormat="1" applyFont="1" applyBorder="1" applyAlignment="1">
      <alignment horizontal="left" vertical="center"/>
    </xf>
    <xf numFmtId="165" fontId="13" fillId="0" borderId="3" xfId="0" applyNumberFormat="1" applyFont="1" applyBorder="1" applyAlignment="1">
      <alignment horizontal="center" vertical="center"/>
    </xf>
    <xf numFmtId="168" fontId="13" fillId="0" borderId="3" xfId="0" applyNumberFormat="1" applyFont="1" applyBorder="1" applyAlignment="1">
      <alignment horizontal="right" vertical="center"/>
    </xf>
    <xf numFmtId="164" fontId="13" fillId="0" borderId="3" xfId="0" applyNumberFormat="1" applyFont="1" applyBorder="1" applyAlignment="1">
      <alignment horizontal="center" vertical="center"/>
    </xf>
    <xf numFmtId="164" fontId="13" fillId="0" borderId="12" xfId="0" applyNumberFormat="1" applyFont="1" applyBorder="1" applyAlignment="1">
      <alignment horizontal="center" vertical="center"/>
    </xf>
    <xf numFmtId="165" fontId="14" fillId="0" borderId="12" xfId="0" applyNumberFormat="1" applyFont="1" applyBorder="1" applyAlignment="1">
      <alignment horizontal="center" vertical="center"/>
    </xf>
    <xf numFmtId="164" fontId="18" fillId="0" borderId="3" xfId="0" applyNumberFormat="1" applyFont="1" applyBorder="1" applyAlignment="1">
      <alignment horizontal="left" vertical="center" wrapText="1"/>
    </xf>
    <xf numFmtId="165" fontId="20" fillId="0" borderId="3" xfId="2" applyNumberFormat="1" applyFont="1" applyBorder="1" applyAlignment="1">
      <alignment horizontal="center" vertical="center"/>
    </xf>
    <xf numFmtId="168" fontId="20" fillId="0" borderId="3" xfId="2" applyNumberFormat="1" applyFont="1" applyBorder="1" applyAlignment="1">
      <alignment horizontal="right" vertical="center"/>
    </xf>
    <xf numFmtId="2" fontId="20" fillId="0" borderId="13" xfId="2" applyNumberFormat="1" applyFont="1" applyBorder="1" applyAlignment="1">
      <alignment horizontal="right" vertical="center"/>
    </xf>
    <xf numFmtId="0" fontId="20" fillId="0" borderId="3" xfId="2" applyFont="1" applyBorder="1" applyAlignment="1">
      <alignment horizontal="left" vertical="center" wrapText="1"/>
    </xf>
    <xf numFmtId="2" fontId="13" fillId="0" borderId="13" xfId="2" applyNumberFormat="1" applyFont="1" applyBorder="1" applyAlignment="1">
      <alignment horizontal="right" vertical="center"/>
    </xf>
    <xf numFmtId="165" fontId="13" fillId="0" borderId="3" xfId="2" applyNumberFormat="1" applyFont="1" applyBorder="1" applyAlignment="1">
      <alignment horizontal="center" vertical="center"/>
    </xf>
    <xf numFmtId="168" fontId="13" fillId="0" borderId="3" xfId="2" applyNumberFormat="1" applyFont="1" applyBorder="1" applyAlignment="1">
      <alignment horizontal="right" vertical="center"/>
    </xf>
    <xf numFmtId="0" fontId="13" fillId="0" borderId="3" xfId="2" applyFont="1" applyBorder="1" applyAlignment="1">
      <alignment horizontal="left" vertical="center" wrapText="1"/>
    </xf>
    <xf numFmtId="2" fontId="14" fillId="0" borderId="13" xfId="2" applyNumberFormat="1" applyFont="1" applyBorder="1" applyAlignment="1">
      <alignment horizontal="right" vertical="center"/>
    </xf>
    <xf numFmtId="0" fontId="19" fillId="0" borderId="3" xfId="2" applyFont="1" applyBorder="1" applyAlignment="1">
      <alignment horizontal="left" vertical="center" wrapText="1"/>
    </xf>
    <xf numFmtId="0" fontId="20" fillId="0" borderId="3" xfId="2" applyFont="1" applyBorder="1" applyAlignment="1">
      <alignment horizontal="center" vertical="center" wrapText="1"/>
    </xf>
    <xf numFmtId="165" fontId="14" fillId="0" borderId="14" xfId="0" applyNumberFormat="1" applyFont="1" applyBorder="1" applyAlignment="1">
      <alignment horizontal="center" vertical="center"/>
    </xf>
    <xf numFmtId="164" fontId="18" fillId="0" borderId="15" xfId="0" applyNumberFormat="1" applyFont="1" applyBorder="1" applyAlignment="1">
      <alignment horizontal="justify" vertical="center" wrapText="1"/>
    </xf>
    <xf numFmtId="0" fontId="20" fillId="0" borderId="15" xfId="2" applyFont="1" applyBorder="1" applyAlignment="1">
      <alignment horizontal="center" vertical="center"/>
    </xf>
    <xf numFmtId="0" fontId="20" fillId="0" borderId="16" xfId="2" applyFont="1" applyBorder="1" applyAlignment="1">
      <alignment horizontal="center" vertical="center"/>
    </xf>
    <xf numFmtId="165" fontId="18" fillId="0" borderId="8" xfId="0" applyNumberFormat="1" applyFont="1" applyBorder="1" applyAlignment="1">
      <alignment horizontal="center" vertical="center" wrapText="1"/>
    </xf>
    <xf numFmtId="164" fontId="18" fillId="0" borderId="8" xfId="0" applyNumberFormat="1" applyFont="1" applyBorder="1" applyAlignment="1">
      <alignment horizontal="center" vertical="center" wrapText="1"/>
    </xf>
    <xf numFmtId="164" fontId="18" fillId="0" borderId="8" xfId="0" applyNumberFormat="1" applyFont="1" applyBorder="1" applyAlignment="1">
      <alignment horizontal="center" vertical="center"/>
    </xf>
    <xf numFmtId="164" fontId="12" fillId="0" borderId="0" xfId="0" applyNumberFormat="1" applyFont="1" applyBorder="1" applyAlignment="1">
      <alignment horizontal="center" vertical="center"/>
    </xf>
    <xf numFmtId="164" fontId="12" fillId="0" borderId="0" xfId="0" applyNumberFormat="1" applyFont="1" applyAlignment="1">
      <alignment horizontal="center" vertical="center"/>
    </xf>
    <xf numFmtId="2" fontId="24" fillId="0" borderId="1" xfId="0" applyNumberFormat="1" applyFont="1" applyBorder="1" applyAlignment="1">
      <alignment horizontal="center" vertical="center"/>
    </xf>
    <xf numFmtId="164" fontId="18" fillId="2" borderId="1" xfId="0" applyNumberFormat="1" applyFont="1" applyFill="1" applyBorder="1" applyAlignment="1">
      <alignment vertical="center" wrapText="1"/>
    </xf>
    <xf numFmtId="164" fontId="12" fillId="0" borderId="0" xfId="0" applyNumberFormat="1" applyFont="1" applyBorder="1" applyAlignment="1">
      <alignment horizontal="center" vertical="center" wrapText="1"/>
    </xf>
    <xf numFmtId="2" fontId="12" fillId="0" borderId="0" xfId="0" applyNumberFormat="1" applyFont="1" applyBorder="1" applyAlignment="1">
      <alignment horizontal="center" vertical="center"/>
    </xf>
    <xf numFmtId="164" fontId="12" fillId="0" borderId="0" xfId="0" applyNumberFormat="1" applyFont="1" applyAlignment="1">
      <alignment horizontal="center" vertical="center" wrapText="1"/>
    </xf>
    <xf numFmtId="2" fontId="12" fillId="0" borderId="0" xfId="0" applyNumberFormat="1" applyFont="1" applyAlignment="1">
      <alignment horizontal="center" vertical="center"/>
    </xf>
    <xf numFmtId="2" fontId="13" fillId="0" borderId="1" xfId="0" applyNumberFormat="1" applyFont="1" applyBorder="1" applyAlignment="1">
      <alignment horizontal="right" vertical="center"/>
    </xf>
    <xf numFmtId="164" fontId="20" fillId="0" borderId="1" xfId="0" applyNumberFormat="1" applyFont="1" applyBorder="1" applyAlignment="1">
      <alignment horizontal="left" vertical="center"/>
    </xf>
    <xf numFmtId="164" fontId="20" fillId="0" borderId="1" xfId="0" applyNumberFormat="1" applyFont="1" applyFill="1" applyBorder="1" applyAlignment="1">
      <alignment horizontal="left" vertical="center" wrapText="1"/>
    </xf>
    <xf numFmtId="0" fontId="20" fillId="0" borderId="1" xfId="2" applyFont="1" applyFill="1" applyBorder="1" applyAlignment="1">
      <alignment horizontal="left" vertical="center" wrapText="1"/>
    </xf>
    <xf numFmtId="0" fontId="26" fillId="0" borderId="1" xfId="2" applyFont="1" applyBorder="1" applyAlignment="1">
      <alignment horizontal="left" vertical="center" wrapText="1"/>
    </xf>
    <xf numFmtId="167" fontId="20" fillId="2" borderId="1" xfId="1" applyNumberFormat="1" applyFont="1" applyFill="1" applyBorder="1" applyAlignment="1">
      <alignment horizontal="center" vertical="center" wrapText="1"/>
    </xf>
    <xf numFmtId="2" fontId="20" fillId="2" borderId="1" xfId="1" applyNumberFormat="1" applyFont="1" applyFill="1" applyBorder="1" applyAlignment="1">
      <alignment vertical="center" wrapText="1"/>
    </xf>
    <xf numFmtId="167" fontId="20" fillId="0" borderId="1" xfId="1" applyNumberFormat="1" applyFont="1" applyFill="1" applyBorder="1" applyAlignment="1">
      <alignment horizontal="center" vertical="center" wrapText="1"/>
    </xf>
    <xf numFmtId="2" fontId="20" fillId="0" borderId="1" xfId="1" applyNumberFormat="1" applyFont="1" applyFill="1" applyBorder="1" applyAlignment="1">
      <alignment vertical="center" wrapText="1"/>
    </xf>
    <xf numFmtId="2" fontId="13" fillId="0" borderId="7" xfId="0" applyNumberFormat="1" applyFont="1" applyBorder="1" applyAlignment="1">
      <alignment horizontal="center" vertical="center"/>
    </xf>
    <xf numFmtId="0" fontId="12" fillId="0" borderId="0" xfId="0" applyFont="1" applyAlignment="1">
      <alignment horizontal="center"/>
    </xf>
    <xf numFmtId="0" fontId="27" fillId="0" borderId="0" xfId="0" applyFont="1"/>
    <xf numFmtId="0" fontId="15" fillId="0" borderId="1" xfId="0" applyFont="1" applyBorder="1"/>
    <xf numFmtId="164" fontId="20" fillId="0" borderId="1" xfId="0" applyNumberFormat="1" applyFont="1" applyBorder="1" applyAlignment="1">
      <alignment horizontal="justify" vertical="center" wrapText="1"/>
    </xf>
    <xf numFmtId="0" fontId="12" fillId="0" borderId="0" xfId="0" applyFont="1" applyAlignment="1">
      <alignment wrapText="1"/>
    </xf>
    <xf numFmtId="0" fontId="12" fillId="0" borderId="0" xfId="0" applyFont="1" applyAlignment="1">
      <alignment horizontal="left" wrapText="1"/>
    </xf>
    <xf numFmtId="164" fontId="0" fillId="0" borderId="0" xfId="0" applyNumberFormat="1"/>
    <xf numFmtId="164" fontId="0" fillId="0" borderId="0" xfId="0" applyNumberFormat="1" applyAlignment="1">
      <alignment horizontal="left"/>
    </xf>
    <xf numFmtId="164" fontId="0" fillId="0" borderId="0" xfId="0" applyNumberFormat="1" applyAlignment="1"/>
    <xf numFmtId="2" fontId="12" fillId="0" borderId="0" xfId="0" applyNumberFormat="1" applyFont="1"/>
    <xf numFmtId="2" fontId="15" fillId="0" borderId="1" xfId="0" applyNumberFormat="1" applyFont="1" applyBorder="1"/>
    <xf numFmtId="165" fontId="13" fillId="0" borderId="17" xfId="0" applyNumberFormat="1" applyFont="1" applyBorder="1" applyAlignment="1">
      <alignment horizontal="center" vertical="center"/>
    </xf>
    <xf numFmtId="0" fontId="20" fillId="0" borderId="18" xfId="2" applyFont="1" applyBorder="1" applyAlignment="1">
      <alignment horizontal="center" vertical="center" wrapText="1"/>
    </xf>
    <xf numFmtId="165" fontId="20" fillId="0" borderId="18" xfId="2" applyNumberFormat="1" applyFont="1" applyBorder="1" applyAlignment="1">
      <alignment horizontal="center" vertical="center"/>
    </xf>
    <xf numFmtId="168" fontId="20" fillId="0" borderId="18" xfId="2" applyNumberFormat="1" applyFont="1" applyBorder="1" applyAlignment="1">
      <alignment horizontal="right" vertical="center"/>
    </xf>
    <xf numFmtId="168" fontId="18" fillId="0" borderId="18" xfId="0" applyNumberFormat="1" applyFont="1" applyBorder="1" applyAlignment="1">
      <alignment horizontal="right" vertical="center"/>
    </xf>
    <xf numFmtId="0" fontId="16" fillId="0" borderId="3" xfId="0" applyFont="1" applyBorder="1" applyAlignment="1">
      <alignment wrapText="1"/>
    </xf>
    <xf numFmtId="0" fontId="12" fillId="0" borderId="3" xfId="0" applyFont="1" applyBorder="1" applyAlignment="1">
      <alignment horizontal="center"/>
    </xf>
    <xf numFmtId="170" fontId="12" fillId="0" borderId="3" xfId="0" applyNumberFormat="1" applyFont="1" applyBorder="1" applyAlignment="1">
      <alignment horizontal="right"/>
    </xf>
    <xf numFmtId="164" fontId="12" fillId="0" borderId="0" xfId="0" applyNumberFormat="1" applyFont="1"/>
    <xf numFmtId="164" fontId="18" fillId="0" borderId="0" xfId="0" applyNumberFormat="1" applyFont="1" applyAlignment="1">
      <alignment horizontal="left" wrapText="1"/>
    </xf>
    <xf numFmtId="164" fontId="12" fillId="0" borderId="0" xfId="0" applyNumberFormat="1" applyFont="1" applyAlignment="1">
      <alignment horizontal="left"/>
    </xf>
    <xf numFmtId="164" fontId="12" fillId="0" borderId="0" xfId="0" applyNumberFormat="1" applyFont="1" applyAlignment="1" applyProtection="1">
      <alignment horizontal="left"/>
    </xf>
    <xf numFmtId="164" fontId="12" fillId="0" borderId="0" xfId="0" applyNumberFormat="1" applyFont="1" applyProtection="1"/>
    <xf numFmtId="164" fontId="12" fillId="0" borderId="0" xfId="0" applyNumberFormat="1" applyFont="1" applyAlignment="1">
      <alignment horizontal="left" wrapText="1"/>
    </xf>
    <xf numFmtId="164" fontId="28" fillId="4" borderId="0" xfId="0" applyNumberFormat="1" applyFont="1" applyFill="1"/>
    <xf numFmtId="164" fontId="28" fillId="5" borderId="0" xfId="0" applyNumberFormat="1" applyFont="1" applyFill="1"/>
    <xf numFmtId="164" fontId="12" fillId="0" borderId="0" xfId="0" applyNumberFormat="1" applyFont="1" applyAlignment="1" applyProtection="1">
      <alignment horizontal="right"/>
    </xf>
    <xf numFmtId="164" fontId="12" fillId="0" borderId="0" xfId="0" applyNumberFormat="1" applyFont="1" applyAlignment="1" applyProtection="1">
      <alignment horizontal="fill"/>
    </xf>
    <xf numFmtId="164" fontId="18" fillId="0" borderId="0" xfId="0" applyNumberFormat="1" applyFont="1" applyProtection="1"/>
    <xf numFmtId="0" fontId="12" fillId="0" borderId="12" xfId="0" applyFont="1" applyBorder="1" applyAlignment="1">
      <alignment horizontal="center"/>
    </xf>
    <xf numFmtId="0" fontId="12" fillId="0" borderId="13" xfId="0" applyFont="1" applyBorder="1"/>
    <xf numFmtId="0" fontId="12" fillId="0" borderId="17" xfId="0" applyFont="1" applyBorder="1" applyAlignment="1">
      <alignment horizontal="center"/>
    </xf>
    <xf numFmtId="0" fontId="20" fillId="0" borderId="18" xfId="2" applyFont="1" applyBorder="1" applyAlignment="1">
      <alignment horizontal="left" vertical="center" wrapText="1"/>
    </xf>
    <xf numFmtId="165" fontId="20" fillId="0" borderId="18" xfId="0" applyNumberFormat="1" applyFont="1" applyBorder="1" applyAlignment="1">
      <alignment horizontal="center" vertical="center"/>
    </xf>
    <xf numFmtId="164" fontId="12" fillId="0" borderId="0" xfId="0" applyNumberFormat="1" applyFont="1" applyAlignment="1" applyProtection="1">
      <alignment horizontal="center"/>
    </xf>
    <xf numFmtId="164" fontId="12" fillId="0" borderId="0" xfId="0" applyNumberFormat="1" applyFont="1" applyAlignment="1" applyProtection="1"/>
    <xf numFmtId="164" fontId="12" fillId="0" borderId="0" xfId="0" applyNumberFormat="1" applyFont="1" applyAlignment="1"/>
    <xf numFmtId="171" fontId="12" fillId="0" borderId="0" xfId="0" applyNumberFormat="1" applyFont="1" applyProtection="1"/>
    <xf numFmtId="164" fontId="12" fillId="6" borderId="0" xfId="0" applyNumberFormat="1" applyFont="1" applyFill="1" applyAlignment="1" applyProtection="1">
      <alignment horizontal="left"/>
    </xf>
    <xf numFmtId="164" fontId="29" fillId="0" borderId="0" xfId="0" applyNumberFormat="1" applyFont="1" applyProtection="1"/>
    <xf numFmtId="164" fontId="28" fillId="6" borderId="0" xfId="0" applyNumberFormat="1" applyFont="1" applyFill="1" applyAlignment="1" applyProtection="1">
      <alignment horizontal="left"/>
    </xf>
    <xf numFmtId="164" fontId="28" fillId="0" borderId="0" xfId="0" applyNumberFormat="1" applyFont="1" applyProtection="1"/>
    <xf numFmtId="168" fontId="20" fillId="2" borderId="3" xfId="0" applyNumberFormat="1" applyFont="1" applyFill="1" applyBorder="1" applyAlignment="1">
      <alignment horizontal="right" vertical="center"/>
    </xf>
    <xf numFmtId="168" fontId="20" fillId="2" borderId="3" xfId="2" applyNumberFormat="1" applyFont="1" applyFill="1" applyBorder="1" applyAlignment="1">
      <alignment horizontal="right" vertical="center"/>
    </xf>
    <xf numFmtId="168" fontId="13" fillId="2" borderId="3" xfId="2" applyNumberFormat="1" applyFont="1" applyFill="1" applyBorder="1" applyAlignment="1">
      <alignment horizontal="right" vertical="center"/>
    </xf>
    <xf numFmtId="0" fontId="20" fillId="2" borderId="3" xfId="2" applyFont="1" applyFill="1" applyBorder="1" applyAlignment="1">
      <alignment horizontal="left" vertical="center" wrapText="1"/>
    </xf>
    <xf numFmtId="0" fontId="30" fillId="0" borderId="3" xfId="0" applyFont="1" applyBorder="1"/>
    <xf numFmtId="2" fontId="30" fillId="0" borderId="3" xfId="0" applyNumberFormat="1" applyFont="1" applyBorder="1"/>
    <xf numFmtId="164" fontId="18" fillId="4" borderId="3" xfId="0" applyNumberFormat="1" applyFont="1" applyFill="1" applyBorder="1" applyAlignment="1">
      <alignment horizontal="justify" vertical="center" wrapText="1"/>
    </xf>
    <xf numFmtId="165" fontId="20" fillId="4" borderId="3" xfId="0" applyNumberFormat="1" applyFont="1" applyFill="1" applyBorder="1" applyAlignment="1">
      <alignment horizontal="center" vertical="center"/>
    </xf>
    <xf numFmtId="168" fontId="20" fillId="4" borderId="3" xfId="0" applyNumberFormat="1" applyFont="1" applyFill="1" applyBorder="1" applyAlignment="1">
      <alignment horizontal="right" vertical="center"/>
    </xf>
    <xf numFmtId="168" fontId="20" fillId="4" borderId="3" xfId="0" applyNumberFormat="1" applyFont="1" applyFill="1" applyBorder="1" applyAlignment="1">
      <alignment horizontal="right" wrapText="1"/>
    </xf>
    <xf numFmtId="164" fontId="20" fillId="4" borderId="13" xfId="0" applyNumberFormat="1" applyFont="1" applyFill="1" applyBorder="1" applyAlignment="1">
      <alignment horizontal="right" vertical="center"/>
    </xf>
    <xf numFmtId="164" fontId="20" fillId="4" borderId="3" xfId="0" applyNumberFormat="1" applyFont="1" applyFill="1" applyBorder="1" applyAlignment="1">
      <alignment horizontal="left" vertical="center" wrapText="1"/>
    </xf>
    <xf numFmtId="168" fontId="18" fillId="4" borderId="3" xfId="0" applyNumberFormat="1" applyFont="1" applyFill="1" applyBorder="1" applyAlignment="1">
      <alignment horizontal="right" vertical="center"/>
    </xf>
    <xf numFmtId="164" fontId="18" fillId="4" borderId="13" xfId="0" applyNumberFormat="1" applyFont="1" applyFill="1" applyBorder="1" applyAlignment="1">
      <alignment horizontal="right" vertical="center"/>
    </xf>
    <xf numFmtId="164" fontId="18" fillId="4" borderId="3" xfId="0" applyNumberFormat="1" applyFont="1" applyFill="1" applyBorder="1" applyAlignment="1">
      <alignment horizontal="right" vertical="center"/>
    </xf>
    <xf numFmtId="164" fontId="14" fillId="4" borderId="13" xfId="0" applyNumberFormat="1" applyFont="1" applyFill="1" applyBorder="1" applyAlignment="1">
      <alignment horizontal="left" vertical="center"/>
    </xf>
    <xf numFmtId="164" fontId="13" fillId="4" borderId="3" xfId="0" applyNumberFormat="1" applyFont="1" applyFill="1" applyBorder="1" applyAlignment="1">
      <alignment horizontal="left" vertical="center"/>
    </xf>
    <xf numFmtId="165" fontId="13" fillId="4" borderId="3" xfId="0" applyNumberFormat="1" applyFont="1" applyFill="1" applyBorder="1" applyAlignment="1">
      <alignment horizontal="center" vertical="center"/>
    </xf>
    <xf numFmtId="168" fontId="13" fillId="4" borderId="3" xfId="0" applyNumberFormat="1" applyFont="1" applyFill="1" applyBorder="1" applyAlignment="1">
      <alignment horizontal="right" vertical="center"/>
    </xf>
    <xf numFmtId="164" fontId="13" fillId="4" borderId="3" xfId="0" applyNumberFormat="1" applyFont="1" applyFill="1" applyBorder="1" applyAlignment="1">
      <alignment horizontal="center" vertical="center"/>
    </xf>
    <xf numFmtId="2" fontId="13" fillId="0" borderId="7" xfId="0" applyNumberFormat="1" applyFont="1" applyBorder="1" applyAlignment="1">
      <alignment horizontal="center" vertical="center"/>
    </xf>
    <xf numFmtId="0" fontId="25" fillId="0" borderId="1" xfId="0" applyFont="1" applyBorder="1" applyAlignment="1">
      <alignment horizontal="center" vertical="center" wrapText="1"/>
    </xf>
    <xf numFmtId="0" fontId="25" fillId="0" borderId="1" xfId="0" applyFont="1" applyBorder="1" applyAlignment="1">
      <alignment horizontal="center" vertical="center"/>
    </xf>
    <xf numFmtId="0" fontId="25" fillId="0" borderId="5"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7" xfId="0" applyFont="1" applyBorder="1" applyAlignment="1">
      <alignment horizontal="center" vertical="center" wrapText="1"/>
    </xf>
    <xf numFmtId="164" fontId="23" fillId="0" borderId="1" xfId="0" applyNumberFormat="1" applyFont="1" applyBorder="1" applyAlignment="1">
      <alignment horizontal="center" vertical="center"/>
    </xf>
    <xf numFmtId="164" fontId="18" fillId="2" borderId="5" xfId="0" applyNumberFormat="1" applyFont="1" applyFill="1" applyBorder="1" applyAlignment="1">
      <alignment horizontal="center" vertical="center" wrapText="1"/>
    </xf>
    <xf numFmtId="164" fontId="18" fillId="2" borderId="7" xfId="0" applyNumberFormat="1" applyFont="1" applyFill="1" applyBorder="1" applyAlignment="1">
      <alignment horizontal="center" vertical="center" wrapText="1"/>
    </xf>
    <xf numFmtId="2" fontId="13" fillId="0" borderId="5" xfId="0" applyNumberFormat="1" applyFont="1" applyBorder="1" applyAlignment="1">
      <alignment horizontal="center" vertical="center"/>
    </xf>
    <xf numFmtId="2" fontId="13" fillId="0" borderId="7" xfId="0" applyNumberFormat="1" applyFont="1" applyBorder="1" applyAlignment="1">
      <alignment horizontal="center" vertical="center"/>
    </xf>
    <xf numFmtId="164" fontId="18" fillId="2" borderId="1" xfId="0" applyNumberFormat="1" applyFont="1" applyFill="1" applyBorder="1" applyAlignment="1">
      <alignment horizontal="center" vertical="center" wrapText="1"/>
    </xf>
    <xf numFmtId="2" fontId="18" fillId="2" borderId="1" xfId="1" applyNumberFormat="1" applyFont="1" applyFill="1" applyBorder="1" applyAlignment="1">
      <alignment horizontal="center" vertical="center" wrapText="1"/>
    </xf>
    <xf numFmtId="2" fontId="20" fillId="2" borderId="1" xfId="1" applyNumberFormat="1" applyFont="1" applyFill="1" applyBorder="1" applyAlignment="1">
      <alignment horizontal="center" vertical="center" wrapText="1"/>
    </xf>
    <xf numFmtId="2" fontId="20" fillId="0" borderId="1" xfId="1" applyNumberFormat="1" applyFont="1" applyFill="1" applyBorder="1" applyAlignment="1">
      <alignment horizontal="center" vertical="center" wrapText="1"/>
    </xf>
    <xf numFmtId="2" fontId="13" fillId="0" borderId="5" xfId="0" applyNumberFormat="1" applyFont="1" applyBorder="1" applyAlignment="1">
      <alignment horizontal="center" vertical="center" wrapText="1"/>
    </xf>
    <xf numFmtId="2" fontId="13" fillId="0" borderId="7" xfId="0" applyNumberFormat="1" applyFont="1" applyBorder="1" applyAlignment="1">
      <alignment horizontal="center" vertical="center" wrapText="1"/>
    </xf>
    <xf numFmtId="164" fontId="18" fillId="0" borderId="1" xfId="0" applyNumberFormat="1" applyFont="1" applyBorder="1" applyAlignment="1">
      <alignment horizontal="center" vertical="center"/>
    </xf>
    <xf numFmtId="164" fontId="14" fillId="0" borderId="1" xfId="0" applyNumberFormat="1" applyFont="1" applyBorder="1" applyAlignment="1">
      <alignment horizontal="center" vertical="center"/>
    </xf>
    <xf numFmtId="164" fontId="18" fillId="0" borderId="8" xfId="0" applyNumberFormat="1" applyFont="1" applyBorder="1" applyAlignment="1">
      <alignment horizontal="center" vertical="center"/>
    </xf>
    <xf numFmtId="0" fontId="22" fillId="0" borderId="8" xfId="0" applyFont="1" applyBorder="1" applyAlignment="1">
      <alignment horizontal="center" vertical="center" wrapText="1"/>
    </xf>
    <xf numFmtId="0" fontId="22" fillId="0" borderId="8" xfId="0" applyFont="1" applyBorder="1" applyAlignment="1">
      <alignment horizontal="center" vertical="center"/>
    </xf>
    <xf numFmtId="165" fontId="21" fillId="0" borderId="8" xfId="0" applyNumberFormat="1" applyFont="1" applyBorder="1" applyAlignment="1">
      <alignment horizontal="center" vertical="center" wrapText="1"/>
    </xf>
    <xf numFmtId="164" fontId="23" fillId="0" borderId="8" xfId="0" applyNumberFormat="1" applyFont="1" applyBorder="1" applyAlignment="1">
      <alignment horizontal="center" vertical="center"/>
    </xf>
    <xf numFmtId="0" fontId="12" fillId="0" borderId="0" xfId="0" applyFont="1" applyAlignment="1">
      <alignment horizontal="left" vertical="top" wrapText="1"/>
    </xf>
    <xf numFmtId="0" fontId="12" fillId="0" borderId="0" xfId="0" applyFont="1" applyAlignment="1">
      <alignment horizontal="center"/>
    </xf>
    <xf numFmtId="0" fontId="2" fillId="0" borderId="1" xfId="0" applyFont="1" applyBorder="1" applyAlignment="1">
      <alignment horizontal="center" vertical="center" wrapText="1"/>
    </xf>
    <xf numFmtId="164" fontId="3" fillId="2" borderId="0" xfId="0" quotePrefix="1" applyNumberFormat="1" applyFont="1" applyFill="1" applyAlignment="1">
      <alignment horizontal="left" vertical="center"/>
    </xf>
    <xf numFmtId="164" fontId="3" fillId="2" borderId="0" xfId="0" applyNumberFormat="1" applyFont="1" applyFill="1" applyAlignment="1">
      <alignment horizontal="left" vertical="center"/>
    </xf>
    <xf numFmtId="164" fontId="5" fillId="2" borderId="0" xfId="0" quotePrefix="1" applyNumberFormat="1" applyFont="1" applyFill="1" applyBorder="1" applyAlignment="1">
      <alignment horizontal="left" vertical="center"/>
    </xf>
    <xf numFmtId="164" fontId="3" fillId="2" borderId="0" xfId="0" applyNumberFormat="1" applyFont="1" applyFill="1" applyBorder="1" applyAlignment="1">
      <alignment horizontal="left" vertical="center" wrapText="1"/>
    </xf>
    <xf numFmtId="164" fontId="3" fillId="2" borderId="0" xfId="0" applyNumberFormat="1" applyFont="1" applyFill="1" applyAlignment="1">
      <alignment horizontal="left" vertical="center" wrapText="1"/>
    </xf>
    <xf numFmtId="164" fontId="5" fillId="2" borderId="0" xfId="0" quotePrefix="1" applyNumberFormat="1" applyFont="1" applyFill="1" applyAlignment="1">
      <alignment horizontal="left" vertical="center"/>
    </xf>
    <xf numFmtId="164" fontId="5" fillId="2" borderId="0" xfId="0" applyNumberFormat="1" applyFont="1" applyFill="1" applyAlignment="1">
      <alignment horizontal="left" vertical="center"/>
    </xf>
    <xf numFmtId="164" fontId="5" fillId="2" borderId="0" xfId="0" applyNumberFormat="1" applyFont="1" applyFill="1" applyBorder="1" applyAlignment="1">
      <alignment horizontal="left" vertical="center"/>
    </xf>
    <xf numFmtId="164" fontId="5" fillId="2" borderId="0" xfId="0" quotePrefix="1" applyNumberFormat="1" applyFont="1" applyFill="1" applyAlignment="1">
      <alignment horizontal="left" vertical="center" wrapText="1"/>
    </xf>
    <xf numFmtId="164" fontId="3" fillId="2" borderId="0" xfId="0" applyNumberFormat="1" applyFont="1" applyFill="1" applyBorder="1" applyAlignment="1" applyProtection="1">
      <alignment horizontal="left" vertical="center"/>
    </xf>
    <xf numFmtId="164" fontId="3" fillId="2" borderId="0" xfId="0" quotePrefix="1" applyNumberFormat="1" applyFont="1" applyFill="1" applyAlignment="1">
      <alignment horizontal="left" vertical="center" wrapText="1"/>
    </xf>
    <xf numFmtId="164" fontId="5" fillId="2" borderId="0" xfId="0" quotePrefix="1" applyNumberFormat="1" applyFont="1" applyFill="1" applyBorder="1" applyAlignment="1" applyProtection="1">
      <alignment horizontal="left" vertical="center"/>
    </xf>
    <xf numFmtId="164" fontId="5" fillId="2" borderId="0" xfId="0" applyNumberFormat="1" applyFont="1" applyFill="1" applyBorder="1" applyAlignment="1" applyProtection="1">
      <alignment horizontal="left" vertical="center"/>
    </xf>
    <xf numFmtId="164" fontId="3" fillId="2" borderId="0" xfId="0" applyNumberFormat="1" applyFont="1" applyFill="1" applyBorder="1" applyAlignment="1" applyProtection="1">
      <alignment horizontal="left" vertical="center" wrapText="1"/>
    </xf>
    <xf numFmtId="164" fontId="5" fillId="2" borderId="0" xfId="0" quotePrefix="1" applyNumberFormat="1" applyFont="1" applyFill="1" applyBorder="1" applyAlignment="1">
      <alignment horizontal="left" vertical="center" wrapText="1"/>
    </xf>
    <xf numFmtId="164" fontId="5" fillId="2" borderId="0" xfId="0" applyNumberFormat="1" applyFont="1" applyFill="1" applyBorder="1" applyAlignment="1">
      <alignment horizontal="left" vertical="center" wrapText="1"/>
    </xf>
    <xf numFmtId="164" fontId="5" fillId="2" borderId="0" xfId="0" quotePrefix="1" applyNumberFormat="1" applyFont="1" applyFill="1" applyBorder="1" applyAlignment="1" applyProtection="1">
      <alignment horizontal="left" vertical="center" wrapText="1"/>
    </xf>
    <xf numFmtId="164" fontId="5" fillId="2" borderId="0" xfId="0" applyNumberFormat="1" applyFont="1" applyFill="1" applyBorder="1" applyAlignment="1" applyProtection="1">
      <alignment horizontal="left" vertical="center" wrapText="1"/>
    </xf>
    <xf numFmtId="164" fontId="3" fillId="2" borderId="0" xfId="0" applyNumberFormat="1" applyFont="1" applyFill="1" applyBorder="1" applyAlignment="1" applyProtection="1">
      <alignment horizontal="center" vertical="center"/>
    </xf>
    <xf numFmtId="0" fontId="3" fillId="2" borderId="0" xfId="0" applyFont="1" applyFill="1" applyBorder="1" applyAlignment="1">
      <alignment horizontal="center" vertical="center"/>
    </xf>
    <xf numFmtId="164" fontId="3" fillId="2" borderId="0" xfId="0" applyNumberFormat="1" applyFont="1" applyFill="1" applyAlignment="1">
      <alignment horizontal="center" vertical="center" wrapText="1"/>
    </xf>
    <xf numFmtId="164" fontId="4" fillId="2" borderId="0" xfId="0" applyNumberFormat="1" applyFont="1" applyFill="1" applyBorder="1" applyAlignment="1" applyProtection="1">
      <alignment horizontal="left" vertical="center" wrapText="1"/>
    </xf>
    <xf numFmtId="164" fontId="3" fillId="2" borderId="0" xfId="0" applyNumberFormat="1" applyFont="1" applyFill="1" applyBorder="1" applyAlignment="1">
      <alignment horizontal="left" vertical="center"/>
    </xf>
    <xf numFmtId="164" fontId="3" fillId="0" borderId="0" xfId="0" applyNumberFormat="1" applyFont="1" applyFill="1" applyBorder="1" applyAlignment="1">
      <alignment horizontal="center" vertical="center" wrapText="1"/>
    </xf>
    <xf numFmtId="0" fontId="20" fillId="0" borderId="5" xfId="2" applyFont="1" applyBorder="1" applyAlignment="1">
      <alignment horizontal="left" vertical="center" wrapText="1"/>
    </xf>
    <xf numFmtId="2" fontId="13" fillId="0" borderId="6" xfId="0" applyNumberFormat="1" applyFont="1" applyBorder="1" applyAlignment="1">
      <alignment horizontal="center" vertical="center"/>
    </xf>
    <xf numFmtId="164" fontId="20" fillId="4" borderId="1" xfId="0" applyNumberFormat="1" applyFont="1" applyFill="1" applyBorder="1" applyAlignment="1">
      <alignment horizontal="right" vertical="center"/>
    </xf>
    <xf numFmtId="2" fontId="13" fillId="4" borderId="1" xfId="0" applyNumberFormat="1" applyFont="1" applyFill="1" applyBorder="1" applyAlignment="1">
      <alignment horizontal="right" vertical="center"/>
    </xf>
    <xf numFmtId="164" fontId="13" fillId="4" borderId="1" xfId="0" applyNumberFormat="1" applyFont="1" applyFill="1" applyBorder="1" applyAlignment="1">
      <alignment horizontal="right" vertical="center"/>
    </xf>
    <xf numFmtId="164" fontId="18" fillId="4" borderId="1" xfId="0" applyNumberFormat="1" applyFont="1" applyFill="1" applyBorder="1" applyAlignment="1">
      <alignment horizontal="right" vertical="center"/>
    </xf>
  </cellXfs>
  <cellStyles count="3">
    <cellStyle name="Normal" xfId="0" builtinId="0"/>
    <cellStyle name="Normal 3" xfId="2"/>
    <cellStyle name="Normal_Phase XI QS"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1514475</xdr:colOff>
      <xdr:row>322</xdr:row>
      <xdr:rowOff>0</xdr:rowOff>
    </xdr:from>
    <xdr:to>
      <xdr:col>1</xdr:col>
      <xdr:colOff>1514475</xdr:colOff>
      <xdr:row>322</xdr:row>
      <xdr:rowOff>190500</xdr:rowOff>
    </xdr:to>
    <xdr:sp macro="" textlink="">
      <xdr:nvSpPr>
        <xdr:cNvPr id="2" name="Text Box 1"/>
        <xdr:cNvSpPr txBox="1">
          <a:spLocks noChangeArrowheads="1"/>
        </xdr:cNvSpPr>
      </xdr:nvSpPr>
      <xdr:spPr bwMode="auto">
        <a:xfrm>
          <a:off x="1857375" y="128406525"/>
          <a:ext cx="0" cy="190500"/>
        </a:xfrm>
        <a:prstGeom prst="rect">
          <a:avLst/>
        </a:prstGeom>
        <a:noFill/>
        <a:ln w="9525">
          <a:noFill/>
          <a:miter lim="800000"/>
          <a:headEnd/>
          <a:tailEnd/>
        </a:ln>
      </xdr:spPr>
    </xdr:sp>
    <xdr:clientData/>
  </xdr:twoCellAnchor>
  <xdr:twoCellAnchor editAs="oneCell">
    <xdr:from>
      <xdr:col>1</xdr:col>
      <xdr:colOff>1514475</xdr:colOff>
      <xdr:row>322</xdr:row>
      <xdr:rowOff>0</xdr:rowOff>
    </xdr:from>
    <xdr:to>
      <xdr:col>1</xdr:col>
      <xdr:colOff>1514475</xdr:colOff>
      <xdr:row>322</xdr:row>
      <xdr:rowOff>190500</xdr:rowOff>
    </xdr:to>
    <xdr:sp macro="" textlink="">
      <xdr:nvSpPr>
        <xdr:cNvPr id="3" name="Text Box 4"/>
        <xdr:cNvSpPr txBox="1">
          <a:spLocks noChangeArrowheads="1"/>
        </xdr:cNvSpPr>
      </xdr:nvSpPr>
      <xdr:spPr bwMode="auto">
        <a:xfrm>
          <a:off x="1857375" y="128406525"/>
          <a:ext cx="0" cy="190500"/>
        </a:xfrm>
        <a:prstGeom prst="rect">
          <a:avLst/>
        </a:prstGeom>
        <a:noFill/>
        <a:ln w="9525">
          <a:noFill/>
          <a:miter lim="800000"/>
          <a:headEnd/>
          <a:tailEnd/>
        </a:ln>
      </xdr:spPr>
    </xdr:sp>
    <xdr:clientData/>
  </xdr:twoCellAnchor>
  <xdr:twoCellAnchor editAs="oneCell">
    <xdr:from>
      <xdr:col>1</xdr:col>
      <xdr:colOff>1514475</xdr:colOff>
      <xdr:row>322</xdr:row>
      <xdr:rowOff>0</xdr:rowOff>
    </xdr:from>
    <xdr:to>
      <xdr:col>1</xdr:col>
      <xdr:colOff>1514475</xdr:colOff>
      <xdr:row>322</xdr:row>
      <xdr:rowOff>190500</xdr:rowOff>
    </xdr:to>
    <xdr:sp macro="" textlink="">
      <xdr:nvSpPr>
        <xdr:cNvPr id="4" name="Text Box 5"/>
        <xdr:cNvSpPr txBox="1">
          <a:spLocks noChangeArrowheads="1"/>
        </xdr:cNvSpPr>
      </xdr:nvSpPr>
      <xdr:spPr bwMode="auto">
        <a:xfrm>
          <a:off x="1857375" y="128406525"/>
          <a:ext cx="0" cy="190500"/>
        </a:xfrm>
        <a:prstGeom prst="rect">
          <a:avLst/>
        </a:prstGeom>
        <a:noFill/>
        <a:ln w="9525">
          <a:noFill/>
          <a:miter lim="800000"/>
          <a:headEnd/>
          <a:tailEnd/>
        </a:ln>
      </xdr:spPr>
    </xdr:sp>
    <xdr:clientData/>
  </xdr:twoCellAnchor>
  <xdr:twoCellAnchor editAs="oneCell">
    <xdr:from>
      <xdr:col>1</xdr:col>
      <xdr:colOff>1514475</xdr:colOff>
      <xdr:row>322</xdr:row>
      <xdr:rowOff>0</xdr:rowOff>
    </xdr:from>
    <xdr:to>
      <xdr:col>1</xdr:col>
      <xdr:colOff>1514475</xdr:colOff>
      <xdr:row>322</xdr:row>
      <xdr:rowOff>190500</xdr:rowOff>
    </xdr:to>
    <xdr:sp macro="" textlink="">
      <xdr:nvSpPr>
        <xdr:cNvPr id="5" name="Text Box 6"/>
        <xdr:cNvSpPr txBox="1">
          <a:spLocks noChangeArrowheads="1"/>
        </xdr:cNvSpPr>
      </xdr:nvSpPr>
      <xdr:spPr bwMode="auto">
        <a:xfrm>
          <a:off x="1857375" y="128406525"/>
          <a:ext cx="0" cy="190500"/>
        </a:xfrm>
        <a:prstGeom prst="rect">
          <a:avLst/>
        </a:prstGeom>
        <a:noFill/>
        <a:ln w="9525">
          <a:noFill/>
          <a:miter lim="800000"/>
          <a:headEnd/>
          <a:tailEnd/>
        </a:ln>
      </xdr:spPr>
    </xdr:sp>
    <xdr:clientData/>
  </xdr:twoCellAnchor>
  <xdr:twoCellAnchor editAs="oneCell">
    <xdr:from>
      <xdr:col>1</xdr:col>
      <xdr:colOff>1514475</xdr:colOff>
      <xdr:row>322</xdr:row>
      <xdr:rowOff>0</xdr:rowOff>
    </xdr:from>
    <xdr:to>
      <xdr:col>1</xdr:col>
      <xdr:colOff>1514475</xdr:colOff>
      <xdr:row>322</xdr:row>
      <xdr:rowOff>190500</xdr:rowOff>
    </xdr:to>
    <xdr:sp macro="" textlink="">
      <xdr:nvSpPr>
        <xdr:cNvPr id="6" name="Text Box 1"/>
        <xdr:cNvSpPr txBox="1">
          <a:spLocks noChangeArrowheads="1"/>
        </xdr:cNvSpPr>
      </xdr:nvSpPr>
      <xdr:spPr bwMode="auto">
        <a:xfrm>
          <a:off x="1857375" y="128406525"/>
          <a:ext cx="0" cy="190500"/>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Desktop/Panagudi%20Data%2023-2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ile data ( M30 grade) (2)"/>
      <sheetName val="  Coastal  Elec.Data  (2)"/>
      <sheetName val="Abstract "/>
      <sheetName val="G. Abstract"/>
      <sheetName val="2 in 1 incl. F.E."/>
      <sheetName val="pile data "/>
      <sheetName val="  Coastal  Elec.Data "/>
      <sheetName val="lead  charge"/>
      <sheetName val="Elec.Data"/>
      <sheetName val="Sliding and french window"/>
      <sheetName val="Data"/>
      <sheetName val="buildingfinal"/>
      <sheetName val="TWAD "/>
      <sheetName val="Sheet1"/>
      <sheetName val="Sheet2"/>
    </sheetNames>
    <sheetDataSet>
      <sheetData sheetId="0"/>
      <sheetData sheetId="1"/>
      <sheetData sheetId="2"/>
      <sheetData sheetId="3"/>
      <sheetData sheetId="4"/>
      <sheetData sheetId="5"/>
      <sheetData sheetId="6"/>
      <sheetData sheetId="7"/>
      <sheetData sheetId="8"/>
      <sheetData sheetId="9"/>
      <sheetData sheetId="10">
        <row r="1178">
          <cell r="I1178">
            <v>306.89999999999998</v>
          </cell>
        </row>
        <row r="1179">
          <cell r="I1179">
            <v>35.61</v>
          </cell>
        </row>
        <row r="1180">
          <cell r="I1180">
            <v>1</v>
          </cell>
        </row>
        <row r="1181">
          <cell r="I1181">
            <v>215.74</v>
          </cell>
        </row>
        <row r="1338">
          <cell r="I1338">
            <v>4861.3</v>
          </cell>
        </row>
        <row r="1339">
          <cell r="I1339">
            <v>932</v>
          </cell>
        </row>
        <row r="1340">
          <cell r="I1340">
            <v>651</v>
          </cell>
        </row>
        <row r="1341">
          <cell r="I1341">
            <v>534</v>
          </cell>
        </row>
        <row r="2385">
          <cell r="I2385">
            <v>5653.08</v>
          </cell>
        </row>
        <row r="2386">
          <cell r="I2386">
            <v>999</v>
          </cell>
        </row>
        <row r="2387">
          <cell r="I2387">
            <v>534</v>
          </cell>
        </row>
        <row r="2388">
          <cell r="I2388">
            <v>848.08</v>
          </cell>
        </row>
        <row r="2389">
          <cell r="I2389">
            <v>2</v>
          </cell>
        </row>
      </sheetData>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R153"/>
  <sheetViews>
    <sheetView tabSelected="1" view="pageBreakPreview" topLeftCell="A110" zoomScaleSheetLayoutView="100" workbookViewId="0">
      <selection activeCell="B18" sqref="B18"/>
    </sheetView>
  </sheetViews>
  <sheetFormatPr defaultRowHeight="15"/>
  <cols>
    <col min="1" max="1" width="7.28515625" style="175" customWidth="1"/>
    <col min="2" max="2" width="11" style="175" customWidth="1"/>
    <col min="3" max="3" width="7.28515625" style="175" hidden="1" customWidth="1"/>
    <col min="4" max="4" width="49.42578125" style="180" customWidth="1"/>
    <col min="5" max="5" width="10.28515625" style="181" customWidth="1"/>
    <col min="6" max="6" width="8.140625" style="175" customWidth="1"/>
    <col min="7" max="7" width="16.140625" style="175" customWidth="1"/>
    <col min="8" max="16384" width="9.140625" style="175"/>
  </cols>
  <sheetData>
    <row r="1" spans="1:18" ht="38.25" customHeight="1">
      <c r="A1" s="256" t="s">
        <v>734</v>
      </c>
      <c r="B1" s="257"/>
      <c r="C1" s="257"/>
      <c r="D1" s="257"/>
      <c r="E1" s="257"/>
      <c r="F1" s="257"/>
      <c r="G1" s="257"/>
      <c r="H1" s="174"/>
      <c r="I1" s="174"/>
      <c r="J1" s="174"/>
      <c r="K1" s="174"/>
      <c r="L1" s="174"/>
      <c r="M1" s="174"/>
      <c r="N1" s="174"/>
      <c r="O1" s="174"/>
      <c r="P1" s="174"/>
      <c r="Q1" s="174"/>
      <c r="R1" s="174"/>
    </row>
    <row r="2" spans="1:18" ht="36.75" customHeight="1">
      <c r="A2" s="258" t="str">
        <f>+det!A2</f>
        <v>Name of Work : Special Repair works to the Police Station Building at Panakudi in Tirunelveli District.</v>
      </c>
      <c r="B2" s="259"/>
      <c r="C2" s="259"/>
      <c r="D2" s="259"/>
      <c r="E2" s="259"/>
      <c r="F2" s="259"/>
      <c r="G2" s="260"/>
      <c r="H2" s="174"/>
      <c r="I2" s="174"/>
      <c r="J2" s="174"/>
      <c r="K2" s="174"/>
      <c r="L2" s="174"/>
      <c r="M2" s="174"/>
      <c r="N2" s="174"/>
      <c r="O2" s="174"/>
      <c r="P2" s="174"/>
      <c r="Q2" s="174"/>
      <c r="R2" s="174"/>
    </row>
    <row r="3" spans="1:18" ht="23.25" customHeight="1">
      <c r="A3" s="261" t="s">
        <v>142</v>
      </c>
      <c r="B3" s="261"/>
      <c r="C3" s="261"/>
      <c r="D3" s="261"/>
      <c r="E3" s="261"/>
      <c r="F3" s="261"/>
      <c r="G3" s="261"/>
      <c r="H3" s="174"/>
      <c r="I3" s="174"/>
      <c r="J3" s="174"/>
      <c r="K3" s="174"/>
      <c r="L3" s="174"/>
      <c r="M3" s="174"/>
      <c r="N3" s="174"/>
      <c r="O3" s="174"/>
      <c r="P3" s="174"/>
      <c r="Q3" s="174"/>
      <c r="R3" s="174"/>
    </row>
    <row r="4" spans="1:18" ht="30" customHeight="1">
      <c r="A4" s="105" t="s">
        <v>743</v>
      </c>
      <c r="B4" s="105" t="s">
        <v>744</v>
      </c>
      <c r="C4" s="105"/>
      <c r="D4" s="104" t="s">
        <v>143</v>
      </c>
      <c r="E4" s="176" t="s">
        <v>144</v>
      </c>
      <c r="F4" s="105"/>
      <c r="G4" s="105" t="s">
        <v>145</v>
      </c>
      <c r="H4" s="174"/>
      <c r="I4" s="174"/>
      <c r="J4" s="174"/>
      <c r="K4" s="174"/>
      <c r="L4" s="174"/>
      <c r="M4" s="174"/>
      <c r="N4" s="174"/>
      <c r="O4" s="174"/>
      <c r="P4" s="174"/>
      <c r="Q4" s="174"/>
      <c r="R4" s="174"/>
    </row>
    <row r="5" spans="1:18" ht="31.5">
      <c r="A5" s="110">
        <v>1</v>
      </c>
      <c r="B5" s="126">
        <f>+det!H63</f>
        <v>740.1</v>
      </c>
      <c r="C5" s="126" t="str">
        <f>+det!I63</f>
        <v>Sqm</v>
      </c>
      <c r="D5" s="195" t="str">
        <f>+det!B5</f>
        <v>Through scrapping and watering for old cement paint area.</v>
      </c>
      <c r="E5" s="182">
        <v>4.2</v>
      </c>
      <c r="F5" s="183" t="str">
        <f>+C5</f>
        <v>Sqm</v>
      </c>
      <c r="G5" s="308">
        <f>+E5*B5</f>
        <v>3108.42</v>
      </c>
      <c r="H5" s="174"/>
      <c r="I5" s="174"/>
      <c r="J5" s="174"/>
      <c r="K5" s="174"/>
      <c r="L5" s="174"/>
      <c r="M5" s="174"/>
      <c r="N5" s="174"/>
      <c r="O5" s="174"/>
      <c r="P5" s="174"/>
      <c r="Q5" s="174"/>
      <c r="R5" s="174"/>
    </row>
    <row r="6" spans="1:18" ht="35.25" customHeight="1">
      <c r="A6" s="110"/>
      <c r="B6" s="126"/>
      <c r="C6" s="126"/>
      <c r="D6" s="121"/>
      <c r="E6" s="270" t="s">
        <v>879</v>
      </c>
      <c r="F6" s="271"/>
      <c r="G6" s="126"/>
      <c r="H6" s="174"/>
      <c r="I6" s="174"/>
      <c r="J6" s="174"/>
      <c r="K6" s="174"/>
      <c r="L6" s="174"/>
      <c r="M6" s="174"/>
      <c r="N6" s="174"/>
      <c r="O6" s="174"/>
      <c r="P6" s="174"/>
      <c r="Q6" s="174"/>
      <c r="R6" s="174"/>
    </row>
    <row r="7" spans="1:18" ht="49.5" customHeight="1">
      <c r="A7" s="110">
        <f>A5+1</f>
        <v>2</v>
      </c>
      <c r="B7" s="126">
        <f>+det!H77</f>
        <v>253.70000000000002</v>
      </c>
      <c r="C7" s="126" t="str">
        <f>+det!I77</f>
        <v>Sqm</v>
      </c>
      <c r="D7" s="195" t="str">
        <f>+det!B64</f>
        <v>Pointing with CM 1:3 For pressed tiles</v>
      </c>
      <c r="E7" s="182">
        <v>314.85000000000002</v>
      </c>
      <c r="F7" s="183" t="str">
        <f t="shared" ref="F7:F103" si="0">+C7</f>
        <v>Sqm</v>
      </c>
      <c r="G7" s="308">
        <f t="shared" ref="G7:G107" si="1">+E7*B7</f>
        <v>79877.445000000007</v>
      </c>
      <c r="H7" s="174"/>
      <c r="I7" s="174"/>
      <c r="J7" s="174"/>
      <c r="K7" s="174"/>
      <c r="L7" s="174"/>
      <c r="M7" s="174"/>
      <c r="N7" s="174"/>
      <c r="O7" s="174"/>
      <c r="P7" s="174"/>
      <c r="Q7" s="174"/>
      <c r="R7" s="174"/>
    </row>
    <row r="8" spans="1:18" ht="31.5" customHeight="1">
      <c r="A8" s="110"/>
      <c r="B8" s="126"/>
      <c r="C8" s="126"/>
      <c r="D8" s="121"/>
      <c r="E8" s="264" t="s">
        <v>843</v>
      </c>
      <c r="F8" s="265"/>
      <c r="G8" s="126"/>
      <c r="H8" s="174"/>
      <c r="I8" s="174"/>
      <c r="J8" s="174"/>
      <c r="K8" s="174"/>
      <c r="L8" s="174"/>
      <c r="M8" s="174"/>
      <c r="N8" s="174"/>
      <c r="O8" s="174"/>
      <c r="P8" s="174"/>
      <c r="Q8" s="174"/>
      <c r="R8" s="174"/>
    </row>
    <row r="9" spans="1:18" ht="31.5">
      <c r="A9" s="110">
        <f t="shared" ref="A9:A11" si="2">A7+1</f>
        <v>3</v>
      </c>
      <c r="B9" s="126">
        <f>+det!H84</f>
        <v>109.60000000000001</v>
      </c>
      <c r="C9" s="126" t="str">
        <f>+det!I84</f>
        <v>Sqm</v>
      </c>
      <c r="D9" s="195" t="str">
        <f>+det!B78</f>
        <v>Finishing the top of terrace floor Pressed Tiles 230x230x20mm size laid in c.m 1:3.</v>
      </c>
      <c r="E9" s="182">
        <f>+Sel_Data!F148</f>
        <v>1190.56</v>
      </c>
      <c r="F9" s="183" t="str">
        <f t="shared" si="0"/>
        <v>Sqm</v>
      </c>
      <c r="G9" s="126">
        <f t="shared" si="1"/>
        <v>130485.376</v>
      </c>
      <c r="H9" s="174"/>
      <c r="I9" s="174"/>
      <c r="J9" s="174"/>
      <c r="K9" s="174"/>
      <c r="L9" s="174"/>
      <c r="M9" s="174"/>
      <c r="N9" s="174"/>
      <c r="O9" s="174"/>
      <c r="P9" s="174"/>
      <c r="Q9" s="174"/>
      <c r="R9" s="174"/>
    </row>
    <row r="10" spans="1:18" ht="15.75">
      <c r="A10" s="110"/>
      <c r="B10" s="126"/>
      <c r="C10" s="126"/>
      <c r="D10" s="121"/>
      <c r="E10" s="264" t="s">
        <v>843</v>
      </c>
      <c r="F10" s="265"/>
      <c r="G10" s="126"/>
      <c r="H10" s="174"/>
      <c r="I10" s="174"/>
      <c r="J10" s="174"/>
      <c r="K10" s="174"/>
      <c r="L10" s="174"/>
      <c r="M10" s="174"/>
      <c r="N10" s="174"/>
      <c r="O10" s="174"/>
      <c r="P10" s="174"/>
      <c r="Q10" s="174"/>
      <c r="R10" s="174"/>
    </row>
    <row r="11" spans="1:18" ht="63">
      <c r="A11" s="110">
        <f t="shared" si="2"/>
        <v>4</v>
      </c>
      <c r="B11" s="126">
        <f>det!H93</f>
        <v>8.3000000000000007</v>
      </c>
      <c r="C11" s="126">
        <f>+det!I86</f>
        <v>1.08</v>
      </c>
      <c r="D11" s="195" t="str">
        <f>det!B85</f>
        <v>WEATHERING COURSE WITH BRICK JELLY LIME IN RATIO 32:121/2 BY VOLUMN WELL WATERING CONSOLIDATED WITH WOODEN BEATERS TO REQUIRED SLOP</v>
      </c>
      <c r="E11" s="182">
        <f>+Sel_Data!F131</f>
        <v>3689.88</v>
      </c>
      <c r="F11" s="183" t="s">
        <v>78</v>
      </c>
      <c r="G11" s="308">
        <f t="shared" ref="G11" si="3">+E11*B11</f>
        <v>30626.004000000004</v>
      </c>
      <c r="H11" s="174"/>
      <c r="I11" s="174"/>
      <c r="J11" s="174"/>
      <c r="K11" s="174"/>
      <c r="L11" s="174"/>
      <c r="M11" s="174"/>
      <c r="N11" s="174"/>
      <c r="O11" s="174"/>
      <c r="P11" s="174"/>
      <c r="Q11" s="174"/>
      <c r="R11" s="174"/>
    </row>
    <row r="12" spans="1:18" ht="15.75">
      <c r="A12" s="110"/>
      <c r="B12" s="126"/>
      <c r="C12" s="126"/>
      <c r="D12" s="121"/>
      <c r="E12" s="264" t="s">
        <v>843</v>
      </c>
      <c r="F12" s="265"/>
      <c r="G12" s="126"/>
      <c r="H12" s="174"/>
      <c r="I12" s="174"/>
      <c r="J12" s="174"/>
      <c r="K12" s="174"/>
      <c r="L12" s="174"/>
      <c r="M12" s="174"/>
      <c r="N12" s="174"/>
      <c r="O12" s="174"/>
      <c r="P12" s="174"/>
      <c r="Q12" s="174"/>
      <c r="R12" s="174"/>
    </row>
    <row r="13" spans="1:18" ht="31.5">
      <c r="A13" s="110">
        <f>A9+1</f>
        <v>4</v>
      </c>
      <c r="B13" s="126">
        <f>+det!H98</f>
        <v>4.1000000000000005</v>
      </c>
      <c r="C13" s="126" t="str">
        <f>+det!I98</f>
        <v>Sqm</v>
      </c>
      <c r="D13" s="195" t="str">
        <f>+det!B94</f>
        <v>Providing and fixing factory made polyvinyl chloride (PVC) Door Frame with shutters.</v>
      </c>
      <c r="E13" s="182">
        <v>3325</v>
      </c>
      <c r="F13" s="183" t="str">
        <f t="shared" si="0"/>
        <v>Sqm</v>
      </c>
      <c r="G13" s="308">
        <f t="shared" si="1"/>
        <v>13632.500000000002</v>
      </c>
      <c r="H13" s="174"/>
      <c r="I13" s="174"/>
      <c r="J13" s="174"/>
      <c r="K13" s="174"/>
      <c r="L13" s="174"/>
      <c r="M13" s="174"/>
      <c r="N13" s="174"/>
      <c r="O13" s="174"/>
      <c r="P13" s="174"/>
      <c r="Q13" s="174"/>
      <c r="R13" s="174"/>
    </row>
    <row r="14" spans="1:18" ht="15.75">
      <c r="A14" s="110"/>
      <c r="B14" s="126"/>
      <c r="C14" s="126"/>
      <c r="D14" s="121"/>
      <c r="E14" s="264" t="s">
        <v>843</v>
      </c>
      <c r="F14" s="265"/>
      <c r="G14" s="126"/>
      <c r="H14" s="174"/>
      <c r="I14" s="174"/>
      <c r="J14" s="174"/>
      <c r="K14" s="174"/>
      <c r="L14" s="174"/>
      <c r="M14" s="174"/>
      <c r="N14" s="174"/>
      <c r="O14" s="174"/>
      <c r="P14" s="174"/>
      <c r="Q14" s="174"/>
      <c r="R14" s="174"/>
    </row>
    <row r="15" spans="1:18" ht="47.25">
      <c r="A15" s="110">
        <f>A13+1</f>
        <v>5</v>
      </c>
      <c r="B15" s="126">
        <f>+det!H106</f>
        <v>50.1</v>
      </c>
      <c r="C15" s="126" t="str">
        <f>+det!I106</f>
        <v>Sqm</v>
      </c>
      <c r="D15" s="195" t="str">
        <f>+det!B100</f>
        <v xml:space="preserve">Painting the old wood work with two coats of approved first class synthetic enamel ready mixed paint of approved quality. </v>
      </c>
      <c r="E15" s="182">
        <f>+Sel_Data!F258</f>
        <v>159.19</v>
      </c>
      <c r="F15" s="183" t="str">
        <f t="shared" si="0"/>
        <v>Sqm</v>
      </c>
      <c r="G15" s="126">
        <f t="shared" si="1"/>
        <v>7975.4189999999999</v>
      </c>
      <c r="H15" s="174"/>
      <c r="I15" s="174"/>
      <c r="J15" s="174"/>
      <c r="K15" s="174"/>
      <c r="L15" s="174"/>
      <c r="M15" s="174"/>
      <c r="N15" s="174"/>
      <c r="O15" s="174"/>
      <c r="P15" s="174"/>
      <c r="Q15" s="174"/>
      <c r="R15" s="174"/>
    </row>
    <row r="16" spans="1:18" ht="15.75">
      <c r="A16" s="110"/>
      <c r="B16" s="126"/>
      <c r="C16" s="126"/>
      <c r="D16" s="121"/>
      <c r="E16" s="264" t="s">
        <v>843</v>
      </c>
      <c r="F16" s="265"/>
      <c r="G16" s="126"/>
      <c r="H16" s="174"/>
      <c r="I16" s="174"/>
      <c r="J16" s="174"/>
      <c r="K16" s="174"/>
      <c r="L16" s="174"/>
      <c r="M16" s="174"/>
      <c r="N16" s="174"/>
      <c r="O16" s="174"/>
      <c r="P16" s="174"/>
      <c r="Q16" s="174"/>
      <c r="R16" s="174"/>
    </row>
    <row r="17" spans="1:18" ht="47.25">
      <c r="A17" s="110">
        <f>A15+1</f>
        <v>6</v>
      </c>
      <c r="B17" s="126">
        <f>+det!H113</f>
        <v>27.5</v>
      </c>
      <c r="C17" s="126" t="str">
        <f>+det!I113</f>
        <v>Sqm</v>
      </c>
      <c r="D17" s="195" t="str">
        <f>+det!B107</f>
        <v>Painting the old iron work and other similar works with two coats of approved first class synthetic enamel ready mixed paint of approved quality.</v>
      </c>
      <c r="E17" s="182">
        <f>+Sel_Data!F268</f>
        <v>139.97999999999999</v>
      </c>
      <c r="F17" s="183" t="str">
        <f t="shared" si="0"/>
        <v>Sqm</v>
      </c>
      <c r="G17" s="126">
        <f t="shared" si="1"/>
        <v>3849.45</v>
      </c>
      <c r="H17" s="174"/>
      <c r="I17" s="174"/>
      <c r="J17" s="174"/>
      <c r="K17" s="174"/>
      <c r="L17" s="174"/>
      <c r="M17" s="174"/>
      <c r="N17" s="174"/>
      <c r="O17" s="174"/>
      <c r="P17" s="174"/>
      <c r="Q17" s="174"/>
      <c r="R17" s="174"/>
    </row>
    <row r="18" spans="1:18" ht="15.75">
      <c r="A18" s="110"/>
      <c r="B18" s="126"/>
      <c r="C18" s="126"/>
      <c r="D18" s="121"/>
      <c r="E18" s="264" t="s">
        <v>843</v>
      </c>
      <c r="F18" s="265"/>
      <c r="G18" s="126"/>
      <c r="H18" s="174"/>
      <c r="I18" s="174"/>
      <c r="J18" s="174"/>
      <c r="K18" s="174"/>
      <c r="L18" s="174"/>
      <c r="M18" s="174"/>
      <c r="N18" s="174"/>
      <c r="O18" s="174"/>
      <c r="P18" s="174"/>
      <c r="Q18" s="174"/>
      <c r="R18" s="174"/>
    </row>
    <row r="19" spans="1:18" ht="47.25">
      <c r="A19" s="110">
        <f>A17+1</f>
        <v>7</v>
      </c>
      <c r="B19" s="126"/>
      <c r="C19" s="126"/>
      <c r="D19" s="195" t="str">
        <f>+det!B114</f>
        <v xml:space="preserve">Supplying, laying, fixing and jointing the following PVC pipes as per ASTMD-1785 of schedule 40 of wall thickness </v>
      </c>
      <c r="E19" s="127"/>
      <c r="F19" s="183"/>
      <c r="G19" s="126"/>
      <c r="H19" s="174"/>
      <c r="I19" s="174"/>
      <c r="J19" s="174"/>
      <c r="K19" s="174"/>
      <c r="L19" s="174"/>
      <c r="M19" s="174"/>
      <c r="N19" s="174"/>
      <c r="O19" s="174"/>
      <c r="P19" s="174"/>
      <c r="Q19" s="174"/>
      <c r="R19" s="174"/>
    </row>
    <row r="20" spans="1:18" ht="31.5">
      <c r="A20" s="109"/>
      <c r="B20" s="127">
        <f>+det!H118</f>
        <v>38</v>
      </c>
      <c r="C20" s="127" t="str">
        <f>+det!I118</f>
        <v>Rmt</v>
      </c>
      <c r="D20" s="195" t="str">
        <f>+det!B115</f>
        <v>a) 32mm ASTM-D schedule 40 threaded PVC pipe with necessary PVC/GI specials</v>
      </c>
      <c r="E20" s="182">
        <f>+Sel_Data!F248</f>
        <v>252.54</v>
      </c>
      <c r="F20" s="183" t="str">
        <f t="shared" si="0"/>
        <v>Rmt</v>
      </c>
      <c r="G20" s="126">
        <f t="shared" si="1"/>
        <v>9596.52</v>
      </c>
      <c r="H20" s="174"/>
      <c r="I20" s="174"/>
      <c r="J20" s="174"/>
      <c r="K20" s="174"/>
      <c r="L20" s="174"/>
      <c r="M20" s="174"/>
      <c r="N20" s="174"/>
      <c r="O20" s="174"/>
      <c r="P20" s="174"/>
      <c r="Q20" s="174"/>
      <c r="R20" s="174"/>
    </row>
    <row r="21" spans="1:18" ht="15.75">
      <c r="A21" s="109"/>
      <c r="B21" s="127"/>
      <c r="C21" s="127"/>
      <c r="D21" s="121"/>
      <c r="E21" s="264" t="s">
        <v>843</v>
      </c>
      <c r="F21" s="265"/>
      <c r="G21" s="126"/>
      <c r="H21" s="174"/>
      <c r="I21" s="174"/>
      <c r="J21" s="174"/>
      <c r="K21" s="174"/>
      <c r="L21" s="174"/>
      <c r="M21" s="174"/>
      <c r="N21" s="174"/>
      <c r="O21" s="174"/>
      <c r="P21" s="174"/>
      <c r="Q21" s="174"/>
      <c r="R21" s="174"/>
    </row>
    <row r="22" spans="1:18" ht="31.5">
      <c r="A22" s="109"/>
      <c r="B22" s="127">
        <f>+det!H123</f>
        <v>103</v>
      </c>
      <c r="C22" s="127" t="str">
        <f>+det!I123</f>
        <v>Rmt</v>
      </c>
      <c r="D22" s="195" t="str">
        <f>+det!B119</f>
        <v>b) 25mm ASTM-D schedule 40 threaded PVC pipe with necessary PVC/GI specials</v>
      </c>
      <c r="E22" s="182">
        <f>+Sel_Data!F242</f>
        <v>234.76</v>
      </c>
      <c r="F22" s="183" t="str">
        <f t="shared" si="0"/>
        <v>Rmt</v>
      </c>
      <c r="G22" s="126">
        <f t="shared" si="1"/>
        <v>24180.28</v>
      </c>
      <c r="H22" s="174"/>
      <c r="I22" s="174"/>
      <c r="J22" s="174"/>
      <c r="K22" s="174"/>
      <c r="L22" s="174"/>
      <c r="M22" s="174"/>
      <c r="N22" s="174"/>
      <c r="O22" s="174"/>
      <c r="P22" s="174"/>
      <c r="Q22" s="174"/>
      <c r="R22" s="174"/>
    </row>
    <row r="23" spans="1:18" ht="15.75">
      <c r="A23" s="109"/>
      <c r="B23" s="127"/>
      <c r="C23" s="127"/>
      <c r="D23" s="121"/>
      <c r="E23" s="264" t="s">
        <v>843</v>
      </c>
      <c r="F23" s="265"/>
      <c r="G23" s="126"/>
      <c r="H23" s="174"/>
      <c r="I23" s="174"/>
      <c r="J23" s="174"/>
      <c r="K23" s="174"/>
      <c r="L23" s="174"/>
      <c r="M23" s="174"/>
      <c r="N23" s="174"/>
      <c r="O23" s="174"/>
      <c r="P23" s="174"/>
      <c r="Q23" s="174"/>
      <c r="R23" s="174"/>
    </row>
    <row r="24" spans="1:18" ht="15.75">
      <c r="A24" s="110">
        <f>A19+1</f>
        <v>8</v>
      </c>
      <c r="B24" s="126">
        <f>+det!H129</f>
        <v>6</v>
      </c>
      <c r="C24" s="126" t="str">
        <f>+det!I129</f>
        <v>Nos</v>
      </c>
      <c r="D24" s="195" t="str">
        <f>+det!B124</f>
        <v xml:space="preserve">Supplying and fixing 15 amps 3 pin plug type socket </v>
      </c>
      <c r="E24" s="182">
        <f>+Sel_Data!F485</f>
        <v>150</v>
      </c>
      <c r="F24" s="183" t="str">
        <f t="shared" si="0"/>
        <v>Nos</v>
      </c>
      <c r="G24" s="126">
        <f t="shared" si="1"/>
        <v>900</v>
      </c>
      <c r="H24" s="174"/>
      <c r="I24" s="174"/>
      <c r="J24" s="174"/>
      <c r="K24" s="174"/>
      <c r="L24" s="174"/>
      <c r="M24" s="174"/>
      <c r="N24" s="174"/>
      <c r="O24" s="174"/>
      <c r="P24" s="174"/>
      <c r="Q24" s="174"/>
      <c r="R24" s="174"/>
    </row>
    <row r="25" spans="1:18" ht="15.75">
      <c r="A25" s="110"/>
      <c r="B25" s="126"/>
      <c r="C25" s="126"/>
      <c r="D25" s="121"/>
      <c r="E25" s="264" t="s">
        <v>843</v>
      </c>
      <c r="F25" s="265"/>
      <c r="G25" s="126"/>
      <c r="H25" s="174"/>
      <c r="I25" s="174"/>
      <c r="J25" s="174"/>
      <c r="K25" s="174"/>
      <c r="L25" s="174"/>
      <c r="M25" s="174"/>
      <c r="N25" s="174"/>
      <c r="O25" s="174"/>
      <c r="P25" s="174"/>
      <c r="Q25" s="174"/>
      <c r="R25" s="174"/>
    </row>
    <row r="26" spans="1:18" ht="31.5">
      <c r="A26" s="110">
        <f>A24+1</f>
        <v>9</v>
      </c>
      <c r="B26" s="126">
        <f>+det!H134</f>
        <v>4</v>
      </c>
      <c r="C26" s="126" t="str">
        <f>+det!I134</f>
        <v>Nos</v>
      </c>
      <c r="D26" s="195" t="str">
        <f>+det!B130</f>
        <v>Charges of assembling and fixing of ceiling fan of different sweep etc.,</v>
      </c>
      <c r="E26" s="182">
        <f>+Sel_Data!F537</f>
        <v>601</v>
      </c>
      <c r="F26" s="183" t="str">
        <f t="shared" si="0"/>
        <v>Nos</v>
      </c>
      <c r="G26" s="126">
        <f t="shared" si="1"/>
        <v>2404</v>
      </c>
      <c r="H26" s="174"/>
      <c r="I26" s="174"/>
      <c r="J26" s="174"/>
      <c r="K26" s="174"/>
      <c r="L26" s="174"/>
      <c r="M26" s="174"/>
      <c r="N26" s="174"/>
      <c r="O26" s="174"/>
      <c r="P26" s="174"/>
      <c r="Q26" s="174"/>
      <c r="R26" s="174"/>
    </row>
    <row r="27" spans="1:18" ht="15.75">
      <c r="A27" s="110"/>
      <c r="B27" s="126"/>
      <c r="C27" s="126"/>
      <c r="D27" s="121"/>
      <c r="E27" s="264" t="s">
        <v>843</v>
      </c>
      <c r="F27" s="265"/>
      <c r="G27" s="126"/>
      <c r="H27" s="174"/>
      <c r="I27" s="174"/>
      <c r="J27" s="174"/>
      <c r="K27" s="174"/>
      <c r="L27" s="174"/>
      <c r="M27" s="174"/>
      <c r="N27" s="174"/>
      <c r="O27" s="174"/>
      <c r="P27" s="174"/>
      <c r="Q27" s="174"/>
      <c r="R27" s="174"/>
    </row>
    <row r="28" spans="1:18" ht="30" customHeight="1">
      <c r="A28" s="110">
        <f t="shared" ref="A28" si="4">A26+1</f>
        <v>10</v>
      </c>
      <c r="B28" s="126">
        <f>+det!H138</f>
        <v>14</v>
      </c>
      <c r="C28" s="126" t="str">
        <f>+det!I138</f>
        <v>Rmt</v>
      </c>
      <c r="D28" s="195" t="str">
        <f>+det!B135</f>
        <v>Supplying and laying of 8 SWG GI wire etc.,</v>
      </c>
      <c r="E28" s="182">
        <f>+Sel_Data!F548</f>
        <v>27.13</v>
      </c>
      <c r="F28" s="183" t="str">
        <f t="shared" si="0"/>
        <v>Rmt</v>
      </c>
      <c r="G28" s="126">
        <f t="shared" si="1"/>
        <v>379.82</v>
      </c>
      <c r="H28" s="174"/>
      <c r="I28" s="174"/>
      <c r="J28" s="174"/>
      <c r="K28" s="174"/>
      <c r="L28" s="174"/>
      <c r="M28" s="174"/>
      <c r="N28" s="174"/>
      <c r="O28" s="174"/>
      <c r="P28" s="174"/>
      <c r="Q28" s="174"/>
      <c r="R28" s="174"/>
    </row>
    <row r="29" spans="1:18" ht="15.75">
      <c r="A29" s="110"/>
      <c r="B29" s="126"/>
      <c r="C29" s="126"/>
      <c r="D29" s="121"/>
      <c r="E29" s="264" t="s">
        <v>843</v>
      </c>
      <c r="F29" s="265"/>
      <c r="G29" s="126"/>
      <c r="H29" s="174"/>
      <c r="I29" s="174"/>
      <c r="J29" s="174"/>
      <c r="K29" s="174"/>
      <c r="L29" s="174"/>
      <c r="M29" s="174"/>
      <c r="N29" s="174"/>
      <c r="O29" s="174"/>
      <c r="P29" s="174"/>
      <c r="Q29" s="174"/>
      <c r="R29" s="174"/>
    </row>
    <row r="30" spans="1:18" ht="47.25">
      <c r="A30" s="110">
        <f>A28+1</f>
        <v>11</v>
      </c>
      <c r="B30" s="126">
        <f>+det!H142</f>
        <v>1</v>
      </c>
      <c r="C30" s="126" t="str">
        <f>+det!I142</f>
        <v>Nos</v>
      </c>
      <c r="D30" s="195" t="str">
        <f>+det!B139</f>
        <v>Providing Earthing station using pipe electrode as per IS 3043 using 2.5m of 40mm and 1.0m of 20mm dia B-class GI pipe etc., all complete</v>
      </c>
      <c r="E30" s="182">
        <f>+Sel_Data!F503</f>
        <v>2997.6</v>
      </c>
      <c r="F30" s="183" t="str">
        <f t="shared" si="0"/>
        <v>Nos</v>
      </c>
      <c r="G30" s="126">
        <f t="shared" si="1"/>
        <v>2997.6</v>
      </c>
      <c r="H30" s="174"/>
      <c r="I30" s="174"/>
      <c r="J30" s="174"/>
      <c r="K30" s="174"/>
      <c r="L30" s="174"/>
      <c r="M30" s="174"/>
      <c r="N30" s="174"/>
      <c r="O30" s="174"/>
      <c r="P30" s="174"/>
      <c r="Q30" s="174"/>
      <c r="R30" s="174"/>
    </row>
    <row r="31" spans="1:18" ht="15.75">
      <c r="A31" s="110"/>
      <c r="B31" s="126"/>
      <c r="C31" s="126"/>
      <c r="D31" s="121"/>
      <c r="E31" s="264" t="s">
        <v>843</v>
      </c>
      <c r="F31" s="265"/>
      <c r="G31" s="126"/>
      <c r="H31" s="174"/>
      <c r="I31" s="174"/>
      <c r="J31" s="174"/>
      <c r="K31" s="174"/>
      <c r="L31" s="174"/>
      <c r="M31" s="174"/>
      <c r="N31" s="174"/>
      <c r="O31" s="174"/>
      <c r="P31" s="174"/>
      <c r="Q31" s="174"/>
      <c r="R31" s="174"/>
    </row>
    <row r="32" spans="1:18" ht="31.5">
      <c r="A32" s="110">
        <f>A30+1</f>
        <v>12</v>
      </c>
      <c r="B32" s="126">
        <f>+det!H150</f>
        <v>23.6</v>
      </c>
      <c r="C32" s="126" t="str">
        <f>+det!I150</f>
        <v>Sqm</v>
      </c>
      <c r="D32" s="195" t="str">
        <f>+det!B143</f>
        <v>Supplying and fixing of colour glazed tiles over cement plastering in CM 1:2, 10mm thick.</v>
      </c>
      <c r="E32" s="182">
        <f>+Sel_Data!F117</f>
        <v>1375.23</v>
      </c>
      <c r="F32" s="183" t="str">
        <f t="shared" si="0"/>
        <v>Sqm</v>
      </c>
      <c r="G32" s="126">
        <f t="shared" si="1"/>
        <v>32455.428000000004</v>
      </c>
      <c r="H32" s="174"/>
      <c r="I32" s="174"/>
      <c r="J32" s="174"/>
      <c r="K32" s="174"/>
      <c r="L32" s="174"/>
      <c r="M32" s="174"/>
      <c r="N32" s="174"/>
      <c r="O32" s="174"/>
      <c r="P32" s="174"/>
      <c r="Q32" s="174"/>
      <c r="R32" s="174"/>
    </row>
    <row r="33" spans="1:18" ht="15.75">
      <c r="A33" s="110"/>
      <c r="B33" s="126"/>
      <c r="C33" s="126"/>
      <c r="D33" s="184"/>
      <c r="E33" s="264" t="s">
        <v>843</v>
      </c>
      <c r="F33" s="265"/>
      <c r="G33" s="126"/>
      <c r="H33" s="174"/>
      <c r="I33" s="174"/>
      <c r="J33" s="174"/>
      <c r="K33" s="174"/>
      <c r="L33" s="174"/>
      <c r="M33" s="174"/>
      <c r="N33" s="174"/>
      <c r="O33" s="174"/>
      <c r="P33" s="174"/>
      <c r="Q33" s="174"/>
      <c r="R33" s="174"/>
    </row>
    <row r="34" spans="1:18" ht="31.5">
      <c r="A34" s="110">
        <f>A32+1</f>
        <v>13</v>
      </c>
      <c r="B34" s="126">
        <f>+det!H154</f>
        <v>10.5</v>
      </c>
      <c r="C34" s="126" t="str">
        <f>+det!I154</f>
        <v>Rmt</v>
      </c>
      <c r="D34" s="195" t="str">
        <f>+det!B151</f>
        <v>20mm ASTM-D schedule 40 threaded PVC pipe with necessaray PVC/GI specials</v>
      </c>
      <c r="E34" s="182">
        <f>+Sel_Data!F236</f>
        <v>229.92</v>
      </c>
      <c r="F34" s="183" t="str">
        <f t="shared" si="0"/>
        <v>Rmt</v>
      </c>
      <c r="G34" s="126">
        <f t="shared" si="1"/>
        <v>2414.16</v>
      </c>
      <c r="H34" s="174"/>
      <c r="I34" s="174"/>
      <c r="J34" s="174"/>
      <c r="K34" s="174"/>
      <c r="L34" s="174"/>
      <c r="M34" s="174"/>
      <c r="N34" s="174"/>
      <c r="O34" s="174"/>
      <c r="P34" s="174"/>
      <c r="Q34" s="174"/>
      <c r="R34" s="174"/>
    </row>
    <row r="35" spans="1:18" ht="15.75">
      <c r="A35" s="110"/>
      <c r="B35" s="126"/>
      <c r="C35" s="126"/>
      <c r="D35" s="121"/>
      <c r="E35" s="264" t="s">
        <v>843</v>
      </c>
      <c r="F35" s="265"/>
      <c r="G35" s="126"/>
      <c r="H35" s="174"/>
      <c r="I35" s="174"/>
      <c r="J35" s="174"/>
      <c r="K35" s="174"/>
      <c r="L35" s="174"/>
      <c r="M35" s="174"/>
      <c r="N35" s="174"/>
      <c r="O35" s="174"/>
      <c r="P35" s="174"/>
      <c r="Q35" s="174"/>
      <c r="R35" s="174"/>
    </row>
    <row r="36" spans="1:18" ht="47.25">
      <c r="A36" s="110">
        <f>A34+1</f>
        <v>14</v>
      </c>
      <c r="B36" s="126"/>
      <c r="C36" s="126"/>
      <c r="D36" s="195" t="str">
        <f>+det!B155</f>
        <v>OpenWiring with 1.5 sqmm PVC insulated single core multi strand fire retardant  flexible copper cable with ISI mark. - (Open Wiring)</v>
      </c>
      <c r="E36" s="182"/>
      <c r="F36" s="183"/>
      <c r="G36" s="126"/>
      <c r="H36" s="174"/>
      <c r="I36" s="174"/>
      <c r="J36" s="174"/>
      <c r="K36" s="174"/>
      <c r="L36" s="174"/>
      <c r="M36" s="174"/>
      <c r="N36" s="174"/>
      <c r="O36" s="174"/>
      <c r="P36" s="174"/>
      <c r="Q36" s="174"/>
      <c r="R36" s="174"/>
    </row>
    <row r="37" spans="1:18" ht="30" customHeight="1">
      <c r="A37" s="101"/>
      <c r="B37" s="127">
        <f>+det!H166</f>
        <v>14</v>
      </c>
      <c r="C37" s="127" t="str">
        <f>+det!I166</f>
        <v>Nos</v>
      </c>
      <c r="D37" s="195" t="str">
        <f>+det!B156</f>
        <v>a.) Light Point with Ceiling rose</v>
      </c>
      <c r="E37" s="182">
        <f>+Sel_Data!F381</f>
        <v>921.2</v>
      </c>
      <c r="F37" s="183" t="str">
        <f t="shared" si="0"/>
        <v>Nos</v>
      </c>
      <c r="G37" s="126">
        <f t="shared" si="1"/>
        <v>12896.800000000001</v>
      </c>
      <c r="H37" s="174"/>
      <c r="I37" s="174"/>
      <c r="J37" s="174"/>
      <c r="K37" s="174"/>
      <c r="L37" s="174"/>
      <c r="M37" s="174"/>
      <c r="N37" s="174"/>
      <c r="O37" s="174"/>
      <c r="P37" s="174"/>
      <c r="Q37" s="174"/>
      <c r="R37" s="174"/>
    </row>
    <row r="38" spans="1:18" ht="15.75">
      <c r="A38" s="110"/>
      <c r="B38" s="126"/>
      <c r="C38" s="126"/>
      <c r="D38" s="121"/>
      <c r="E38" s="264" t="s">
        <v>843</v>
      </c>
      <c r="F38" s="265"/>
      <c r="G38" s="126"/>
      <c r="H38" s="174"/>
      <c r="I38" s="174"/>
      <c r="J38" s="174"/>
      <c r="K38" s="174"/>
      <c r="L38" s="174"/>
      <c r="M38" s="174"/>
      <c r="N38" s="174"/>
      <c r="O38" s="174"/>
      <c r="P38" s="174"/>
      <c r="Q38" s="174"/>
      <c r="R38" s="174"/>
    </row>
    <row r="39" spans="1:18" ht="33" customHeight="1">
      <c r="A39" s="101"/>
      <c r="B39" s="127">
        <f>+det!H172</f>
        <v>8</v>
      </c>
      <c r="C39" s="127" t="str">
        <f>+det!I172</f>
        <v>Nos</v>
      </c>
      <c r="D39" s="121" t="str">
        <f>+det!B167</f>
        <v>b.) Light Point without ceilling rose</v>
      </c>
      <c r="E39" s="182">
        <f>+Sel_Data!F391</f>
        <v>923.2</v>
      </c>
      <c r="F39" s="183" t="str">
        <f t="shared" si="0"/>
        <v>Nos</v>
      </c>
      <c r="G39" s="126">
        <f t="shared" si="1"/>
        <v>7385.6</v>
      </c>
      <c r="H39" s="174"/>
      <c r="I39" s="174"/>
      <c r="J39" s="174"/>
      <c r="K39" s="174"/>
      <c r="L39" s="174"/>
      <c r="M39" s="174"/>
      <c r="N39" s="174"/>
      <c r="O39" s="174"/>
      <c r="P39" s="174"/>
      <c r="Q39" s="174"/>
      <c r="R39" s="174"/>
    </row>
    <row r="40" spans="1:18" ht="15.75">
      <c r="A40" s="110"/>
      <c r="B40" s="126"/>
      <c r="C40" s="126"/>
      <c r="D40" s="121"/>
      <c r="E40" s="264" t="s">
        <v>843</v>
      </c>
      <c r="F40" s="265"/>
      <c r="G40" s="126"/>
      <c r="H40" s="174"/>
      <c r="I40" s="174"/>
      <c r="J40" s="174"/>
      <c r="K40" s="174"/>
      <c r="L40" s="174"/>
      <c r="M40" s="174"/>
      <c r="N40" s="174"/>
      <c r="O40" s="174"/>
      <c r="P40" s="174"/>
      <c r="Q40" s="174"/>
      <c r="R40" s="174"/>
    </row>
    <row r="41" spans="1:18" ht="27" customHeight="1">
      <c r="A41" s="101"/>
      <c r="B41" s="127">
        <f>+det!H176</f>
        <v>1</v>
      </c>
      <c r="C41" s="127" t="str">
        <f>+det!I176</f>
        <v>Nos</v>
      </c>
      <c r="D41" s="121" t="str">
        <f>+det!B173</f>
        <v>c.) Calling bell point with buzzor/ calling bell</v>
      </c>
      <c r="E41" s="182">
        <f>+Sel_Data!F404</f>
        <v>961.2</v>
      </c>
      <c r="F41" s="183" t="str">
        <f t="shared" si="0"/>
        <v>Nos</v>
      </c>
      <c r="G41" s="126">
        <f t="shared" si="1"/>
        <v>961.2</v>
      </c>
      <c r="H41" s="174"/>
      <c r="I41" s="174"/>
      <c r="J41" s="174"/>
      <c r="K41" s="174"/>
      <c r="L41" s="174"/>
      <c r="M41" s="174"/>
      <c r="N41" s="174"/>
      <c r="O41" s="174"/>
      <c r="P41" s="174"/>
      <c r="Q41" s="174"/>
      <c r="R41" s="174"/>
    </row>
    <row r="42" spans="1:18" ht="15.75">
      <c r="A42" s="110"/>
      <c r="B42" s="126"/>
      <c r="C42" s="126"/>
      <c r="D42" s="121"/>
      <c r="E42" s="264" t="s">
        <v>843</v>
      </c>
      <c r="F42" s="265"/>
      <c r="G42" s="126"/>
      <c r="H42" s="174"/>
      <c r="I42" s="174"/>
      <c r="J42" s="174"/>
      <c r="K42" s="174"/>
      <c r="L42" s="174"/>
      <c r="M42" s="174"/>
      <c r="N42" s="174"/>
      <c r="O42" s="174"/>
      <c r="P42" s="174"/>
      <c r="Q42" s="174"/>
      <c r="R42" s="174"/>
    </row>
    <row r="43" spans="1:18" ht="63">
      <c r="A43" s="110">
        <f>A36+1</f>
        <v>15</v>
      </c>
      <c r="B43" s="126">
        <f>+det!H181</f>
        <v>4</v>
      </c>
      <c r="C43" s="126" t="str">
        <f>+det!I181</f>
        <v>Nos</v>
      </c>
      <c r="D43" s="195" t="str">
        <f>+det!B177</f>
        <v>OpenWiring with 1.5 sqmm PVC insulated single core multi strand fire retardant  flexible copper cable with ISI mark for Fan Point etc., all complete - (Open Wiring)</v>
      </c>
      <c r="E43" s="182">
        <f>+Sel_Data!F415</f>
        <v>1008.2</v>
      </c>
      <c r="F43" s="183" t="str">
        <f t="shared" si="0"/>
        <v>Nos</v>
      </c>
      <c r="G43" s="126">
        <f t="shared" si="1"/>
        <v>4032.8</v>
      </c>
      <c r="H43" s="174"/>
      <c r="I43" s="174"/>
      <c r="J43" s="174"/>
      <c r="K43" s="174"/>
      <c r="L43" s="174"/>
      <c r="M43" s="174"/>
      <c r="N43" s="174"/>
      <c r="O43" s="174"/>
      <c r="P43" s="174"/>
      <c r="Q43" s="174"/>
      <c r="R43" s="174"/>
    </row>
    <row r="44" spans="1:18" ht="15.75">
      <c r="A44" s="110"/>
      <c r="B44" s="126"/>
      <c r="C44" s="126"/>
      <c r="D44" s="121"/>
      <c r="E44" s="264" t="s">
        <v>843</v>
      </c>
      <c r="F44" s="265"/>
      <c r="G44" s="126"/>
      <c r="H44" s="174"/>
      <c r="I44" s="174"/>
      <c r="J44" s="174"/>
      <c r="K44" s="174"/>
      <c r="L44" s="174"/>
      <c r="M44" s="174"/>
      <c r="N44" s="174"/>
      <c r="O44" s="174"/>
      <c r="P44" s="174"/>
      <c r="Q44" s="174"/>
      <c r="R44" s="174"/>
    </row>
    <row r="45" spans="1:18" ht="31.5">
      <c r="A45" s="110">
        <f>A43+1</f>
        <v>16</v>
      </c>
      <c r="B45" s="126"/>
      <c r="C45" s="126"/>
      <c r="D45" s="195" t="str">
        <f>+det!B182</f>
        <v xml:space="preserve">Supply and delivery of following Electric Ceiling fan with ISI mark </v>
      </c>
      <c r="E45" s="182"/>
      <c r="F45" s="183"/>
      <c r="G45" s="126"/>
      <c r="H45" s="174"/>
      <c r="I45" s="174"/>
      <c r="J45" s="174"/>
      <c r="K45" s="174"/>
      <c r="L45" s="174"/>
      <c r="M45" s="174"/>
      <c r="N45" s="174"/>
      <c r="O45" s="174"/>
      <c r="P45" s="174"/>
      <c r="Q45" s="174"/>
      <c r="R45" s="174"/>
    </row>
    <row r="46" spans="1:18" ht="33" customHeight="1">
      <c r="A46" s="101"/>
      <c r="B46" s="127">
        <f>+det!H187</f>
        <v>4</v>
      </c>
      <c r="C46" s="127" t="str">
        <f>+det!I187</f>
        <v>Nos</v>
      </c>
      <c r="D46" s="121" t="str">
        <f>+det!B183</f>
        <v>a) 48" Electric Fan 1200mm sweep</v>
      </c>
      <c r="E46" s="182">
        <f>+Sel_Data!F350</f>
        <v>1552</v>
      </c>
      <c r="F46" s="183" t="str">
        <f t="shared" si="0"/>
        <v>Nos</v>
      </c>
      <c r="G46" s="126">
        <f t="shared" si="1"/>
        <v>6208</v>
      </c>
      <c r="H46" s="174"/>
      <c r="I46" s="174"/>
      <c r="J46" s="174"/>
      <c r="K46" s="174"/>
      <c r="L46" s="174"/>
      <c r="M46" s="174"/>
      <c r="N46" s="174"/>
      <c r="O46" s="174"/>
      <c r="P46" s="174"/>
      <c r="Q46" s="174"/>
      <c r="R46" s="174"/>
    </row>
    <row r="47" spans="1:18" ht="15.75">
      <c r="A47" s="110"/>
      <c r="B47" s="126"/>
      <c r="C47" s="126"/>
      <c r="D47" s="121"/>
      <c r="E47" s="264" t="s">
        <v>843</v>
      </c>
      <c r="F47" s="265"/>
      <c r="G47" s="126"/>
      <c r="H47" s="174"/>
      <c r="I47" s="174"/>
      <c r="J47" s="174"/>
      <c r="K47" s="174"/>
      <c r="L47" s="174"/>
      <c r="M47" s="174"/>
      <c r="N47" s="174"/>
      <c r="O47" s="174"/>
      <c r="P47" s="174"/>
      <c r="Q47" s="174"/>
      <c r="R47" s="174"/>
    </row>
    <row r="48" spans="1:18" ht="63">
      <c r="A48" s="101">
        <v>17</v>
      </c>
      <c r="B48" s="127">
        <f>+det!H192</f>
        <v>4</v>
      </c>
      <c r="C48" s="127" t="str">
        <f>+det!I192</f>
        <v>Nos</v>
      </c>
      <c r="D48" s="195" t="str">
        <f>+det!B188</f>
        <v>OpenWiring with 1.5 sqmm PVC insulated single core multi strand fire retardant  flexible copper cable with ISI mark for 5 amps 5 pin plug socket point at switch board itself etc., all complete</v>
      </c>
      <c r="E48" s="182">
        <f>+Sel_Data!F476</f>
        <v>869.5</v>
      </c>
      <c r="F48" s="183" t="str">
        <f t="shared" si="0"/>
        <v>Nos</v>
      </c>
      <c r="G48" s="126">
        <f t="shared" si="1"/>
        <v>3478</v>
      </c>
      <c r="H48" s="174"/>
      <c r="I48" s="174"/>
      <c r="J48" s="174"/>
      <c r="K48" s="174"/>
      <c r="L48" s="174"/>
      <c r="M48" s="174"/>
      <c r="N48" s="174"/>
      <c r="O48" s="174"/>
      <c r="P48" s="174"/>
      <c r="Q48" s="174"/>
      <c r="R48" s="174"/>
    </row>
    <row r="49" spans="1:18" ht="15.75">
      <c r="A49" s="101"/>
      <c r="B49" s="127"/>
      <c r="C49" s="127"/>
      <c r="D49" s="121"/>
      <c r="E49" s="264" t="s">
        <v>843</v>
      </c>
      <c r="F49" s="265"/>
      <c r="G49" s="126"/>
      <c r="H49" s="174"/>
      <c r="I49" s="174"/>
      <c r="J49" s="174"/>
      <c r="K49" s="174"/>
      <c r="L49" s="174"/>
      <c r="M49" s="174"/>
      <c r="N49" s="174"/>
      <c r="O49" s="174"/>
      <c r="P49" s="174"/>
      <c r="Q49" s="174"/>
      <c r="R49" s="174"/>
    </row>
    <row r="50" spans="1:18" ht="63">
      <c r="A50" s="101">
        <v>18</v>
      </c>
      <c r="B50" s="127">
        <f>+det!H197</f>
        <v>4</v>
      </c>
      <c r="C50" s="127" t="str">
        <f>+det!I197</f>
        <v>Nos</v>
      </c>
      <c r="D50" s="195" t="str">
        <f>+det!B193</f>
        <v>Open Wiring with 1.5 sqmm PVC insulated single core multi strand fire retardant  flexible copper cable with ISI mark for 5 amps 5 pin plug socket point at convenient places etc., all complete</v>
      </c>
      <c r="E50" s="182">
        <f>+Sel_Data!F433</f>
        <v>707.47</v>
      </c>
      <c r="F50" s="183" t="str">
        <f t="shared" si="0"/>
        <v>Nos</v>
      </c>
      <c r="G50" s="126">
        <f t="shared" si="1"/>
        <v>2829.88</v>
      </c>
      <c r="H50" s="174"/>
      <c r="I50" s="174"/>
      <c r="J50" s="174"/>
      <c r="K50" s="174"/>
      <c r="L50" s="174"/>
      <c r="M50" s="174"/>
      <c r="N50" s="174"/>
      <c r="O50" s="174"/>
      <c r="P50" s="174"/>
      <c r="Q50" s="174"/>
      <c r="R50" s="174"/>
    </row>
    <row r="51" spans="1:18" ht="15.75">
      <c r="A51" s="101"/>
      <c r="B51" s="127"/>
      <c r="C51" s="127"/>
      <c r="D51" s="121"/>
      <c r="E51" s="264" t="s">
        <v>843</v>
      </c>
      <c r="F51" s="265"/>
      <c r="G51" s="126"/>
      <c r="H51" s="174"/>
      <c r="I51" s="174"/>
      <c r="J51" s="174"/>
      <c r="K51" s="174"/>
      <c r="L51" s="174"/>
      <c r="M51" s="174"/>
      <c r="N51" s="174"/>
      <c r="O51" s="174"/>
      <c r="P51" s="174"/>
      <c r="Q51" s="174"/>
      <c r="R51" s="174"/>
    </row>
    <row r="52" spans="1:18" ht="47.25">
      <c r="A52" s="101">
        <v>19</v>
      </c>
      <c r="B52" s="127">
        <f>+det!H201</f>
        <v>96</v>
      </c>
      <c r="C52" s="127" t="str">
        <f>+det!I201</f>
        <v>Rmt</v>
      </c>
      <c r="D52" s="195" t="str">
        <f>+det!B198</f>
        <v>Run of 2 Wires of 2.5 sqmm PVC insulated single core multi strand fire retardant flexible copper cable with ISI mark confirming IS: 694:1990.</v>
      </c>
      <c r="E52" s="182">
        <f>+Sel_Data!F457</f>
        <v>149.4</v>
      </c>
      <c r="F52" s="183" t="str">
        <f t="shared" si="0"/>
        <v>Rmt</v>
      </c>
      <c r="G52" s="126">
        <f t="shared" si="1"/>
        <v>14342.400000000001</v>
      </c>
      <c r="H52" s="174"/>
      <c r="I52" s="174"/>
      <c r="J52" s="174"/>
      <c r="K52" s="174"/>
      <c r="L52" s="174"/>
      <c r="M52" s="174"/>
      <c r="N52" s="174"/>
      <c r="O52" s="174"/>
      <c r="P52" s="174"/>
      <c r="Q52" s="174"/>
      <c r="R52" s="174"/>
    </row>
    <row r="53" spans="1:18" ht="15.75">
      <c r="A53" s="101"/>
      <c r="B53" s="127"/>
      <c r="C53" s="127"/>
      <c r="D53" s="121"/>
      <c r="E53" s="264" t="s">
        <v>843</v>
      </c>
      <c r="F53" s="265"/>
      <c r="G53" s="126"/>
      <c r="H53" s="174"/>
      <c r="I53" s="174"/>
      <c r="J53" s="174"/>
      <c r="K53" s="174"/>
      <c r="L53" s="174"/>
      <c r="M53" s="174"/>
      <c r="N53" s="174"/>
      <c r="O53" s="174"/>
      <c r="P53" s="174"/>
      <c r="Q53" s="174"/>
      <c r="R53" s="174"/>
    </row>
    <row r="54" spans="1:18" ht="47.25">
      <c r="A54" s="101">
        <v>20</v>
      </c>
      <c r="B54" s="127">
        <f>+det!H205</f>
        <v>45</v>
      </c>
      <c r="C54" s="127" t="str">
        <f>+det!I205</f>
        <v>Rmt</v>
      </c>
      <c r="D54" s="195" t="str">
        <f>+det!B202</f>
        <v>Run off 4 wires of 4 Sq.mm PVC insulated single core multi strand fire retardant copper cable with ISI mark (for EB service connection three phase)</v>
      </c>
      <c r="E54" s="182">
        <f>+Sel_Data!F466</f>
        <v>251.1</v>
      </c>
      <c r="F54" s="183" t="str">
        <f t="shared" si="0"/>
        <v>Rmt</v>
      </c>
      <c r="G54" s="126">
        <f t="shared" si="1"/>
        <v>11299.5</v>
      </c>
      <c r="H54" s="174"/>
      <c r="I54" s="174"/>
      <c r="J54" s="174"/>
      <c r="K54" s="174"/>
      <c r="L54" s="174"/>
      <c r="M54" s="174"/>
      <c r="N54" s="174"/>
      <c r="O54" s="174"/>
      <c r="P54" s="174"/>
      <c r="Q54" s="174"/>
      <c r="R54" s="174"/>
    </row>
    <row r="55" spans="1:18" ht="15.75">
      <c r="A55" s="101"/>
      <c r="B55" s="127"/>
      <c r="C55" s="127"/>
      <c r="D55" s="121"/>
      <c r="E55" s="264" t="s">
        <v>843</v>
      </c>
      <c r="F55" s="265"/>
      <c r="G55" s="126"/>
      <c r="H55" s="174"/>
      <c r="I55" s="174"/>
      <c r="J55" s="174"/>
      <c r="K55" s="174"/>
      <c r="L55" s="174"/>
      <c r="M55" s="174"/>
      <c r="N55" s="174"/>
      <c r="O55" s="174"/>
      <c r="P55" s="174"/>
      <c r="Q55" s="174"/>
      <c r="R55" s="174"/>
    </row>
    <row r="56" spans="1:18" ht="47.25">
      <c r="A56" s="101">
        <v>21</v>
      </c>
      <c r="B56" s="127">
        <f>+det!H208</f>
        <v>1</v>
      </c>
      <c r="C56" s="127" t="str">
        <f>+det!I208</f>
        <v>Nos</v>
      </c>
      <c r="D56" s="195" t="str">
        <f>+det!B206</f>
        <v>Supply and fixing of electro mechanically operated three phase earth leakage circuit breakers/residual current circuit breaker (ELCB/RCCB threephase)</v>
      </c>
      <c r="E56" s="182">
        <f>+Sel_Data!F521</f>
        <v>3091.3</v>
      </c>
      <c r="F56" s="183" t="str">
        <f t="shared" si="0"/>
        <v>Nos</v>
      </c>
      <c r="G56" s="126">
        <f t="shared" si="1"/>
        <v>3091.3</v>
      </c>
      <c r="H56" s="174"/>
      <c r="I56" s="174"/>
      <c r="J56" s="174"/>
      <c r="K56" s="174"/>
      <c r="L56" s="174"/>
      <c r="M56" s="174"/>
      <c r="N56" s="174"/>
      <c r="O56" s="174"/>
      <c r="P56" s="174"/>
      <c r="Q56" s="174"/>
      <c r="R56" s="174"/>
    </row>
    <row r="57" spans="1:18" ht="15.75">
      <c r="A57" s="101"/>
      <c r="B57" s="127"/>
      <c r="C57" s="127"/>
      <c r="D57" s="121"/>
      <c r="E57" s="264" t="s">
        <v>843</v>
      </c>
      <c r="F57" s="265"/>
      <c r="G57" s="126"/>
      <c r="H57" s="174"/>
      <c r="I57" s="174"/>
      <c r="J57" s="174"/>
      <c r="K57" s="174"/>
      <c r="L57" s="174"/>
      <c r="M57" s="174"/>
      <c r="N57" s="174"/>
      <c r="O57" s="174"/>
      <c r="P57" s="174"/>
      <c r="Q57" s="174"/>
      <c r="R57" s="174"/>
    </row>
    <row r="58" spans="1:18" ht="31.5">
      <c r="A58" s="110">
        <v>22</v>
      </c>
      <c r="B58" s="126">
        <f>+det!H212</f>
        <v>3</v>
      </c>
      <c r="C58" s="126" t="str">
        <f>+det!I212</f>
        <v>Nos</v>
      </c>
      <c r="D58" s="195" t="str">
        <f>+det!B209</f>
        <v>Supplying and fixing of half turn C.P Long body Tap of 15mm dia of Best quality etc.</v>
      </c>
      <c r="E58" s="182">
        <f>+Sel_Data!E311</f>
        <v>488</v>
      </c>
      <c r="F58" s="183" t="str">
        <f t="shared" si="0"/>
        <v>Nos</v>
      </c>
      <c r="G58" s="126">
        <f t="shared" si="1"/>
        <v>1464</v>
      </c>
      <c r="H58" s="174"/>
      <c r="I58" s="174"/>
      <c r="J58" s="174"/>
      <c r="K58" s="174"/>
      <c r="L58" s="174"/>
      <c r="M58" s="174"/>
      <c r="N58" s="174"/>
      <c r="O58" s="174"/>
      <c r="P58" s="174"/>
      <c r="Q58" s="174"/>
      <c r="R58" s="174"/>
    </row>
    <row r="59" spans="1:18" ht="15.75">
      <c r="A59" s="110"/>
      <c r="B59" s="126"/>
      <c r="C59" s="126"/>
      <c r="D59" s="121"/>
      <c r="E59" s="264" t="s">
        <v>843</v>
      </c>
      <c r="F59" s="265"/>
      <c r="G59" s="126"/>
      <c r="H59" s="174"/>
      <c r="I59" s="174"/>
      <c r="J59" s="174"/>
      <c r="K59" s="174"/>
      <c r="L59" s="174"/>
      <c r="M59" s="174"/>
      <c r="N59" s="174"/>
      <c r="O59" s="174"/>
      <c r="P59" s="174"/>
      <c r="Q59" s="174"/>
      <c r="R59" s="174"/>
    </row>
    <row r="60" spans="1:18" ht="31.5">
      <c r="A60" s="101">
        <v>23</v>
      </c>
      <c r="B60" s="127">
        <f>+det!H217</f>
        <v>6</v>
      </c>
      <c r="C60" s="127" t="str">
        <f>+det!I217</f>
        <v>Nos</v>
      </c>
      <c r="D60" s="195" t="str">
        <f>+det!B213</f>
        <v>Supplying and fixing of half turn C.P Short body Tap of 15mm dia of best quality etc.</v>
      </c>
      <c r="E60" s="182">
        <f>+Sel_Data!F311</f>
        <v>440</v>
      </c>
      <c r="F60" s="183" t="str">
        <f t="shared" si="0"/>
        <v>Nos</v>
      </c>
      <c r="G60" s="126">
        <f t="shared" si="1"/>
        <v>2640</v>
      </c>
      <c r="H60" s="174"/>
      <c r="I60" s="174"/>
      <c r="J60" s="174"/>
      <c r="K60" s="174"/>
      <c r="L60" s="174"/>
      <c r="M60" s="174"/>
      <c r="N60" s="174"/>
      <c r="O60" s="174"/>
      <c r="P60" s="174"/>
      <c r="Q60" s="174"/>
      <c r="R60" s="174"/>
    </row>
    <row r="61" spans="1:18" ht="15.75">
      <c r="A61" s="101"/>
      <c r="B61" s="127"/>
      <c r="C61" s="127"/>
      <c r="D61" s="121"/>
      <c r="E61" s="264" t="s">
        <v>843</v>
      </c>
      <c r="F61" s="265"/>
      <c r="G61" s="126"/>
      <c r="H61" s="174"/>
      <c r="I61" s="174"/>
      <c r="J61" s="174"/>
      <c r="K61" s="174"/>
      <c r="L61" s="174"/>
      <c r="M61" s="174"/>
      <c r="N61" s="174"/>
      <c r="O61" s="174"/>
      <c r="P61" s="174"/>
      <c r="Q61" s="174"/>
      <c r="R61" s="174"/>
    </row>
    <row r="62" spans="1:18" ht="31.5">
      <c r="A62" s="110">
        <v>24</v>
      </c>
      <c r="B62" s="126">
        <f>+det!H221</f>
        <v>3</v>
      </c>
      <c r="C62" s="126" t="str">
        <f>+det!I221</f>
        <v>Nos</v>
      </c>
      <c r="D62" s="195" t="str">
        <f>+det!B218</f>
        <v>Supplying and fixing 1 Nos of 63 Amps 500 volts grade porcelain fuse unit for EB Pole</v>
      </c>
      <c r="E62" s="182">
        <f>+Sel_Data!F513</f>
        <v>678</v>
      </c>
      <c r="F62" s="183" t="str">
        <f t="shared" si="0"/>
        <v>Nos</v>
      </c>
      <c r="G62" s="126">
        <f t="shared" si="1"/>
        <v>2034</v>
      </c>
      <c r="H62" s="174"/>
      <c r="I62" s="174"/>
      <c r="J62" s="174"/>
      <c r="K62" s="174"/>
      <c r="L62" s="174"/>
      <c r="M62" s="174"/>
      <c r="N62" s="174"/>
      <c r="O62" s="174"/>
      <c r="P62" s="174"/>
      <c r="Q62" s="174"/>
      <c r="R62" s="174"/>
    </row>
    <row r="63" spans="1:18" ht="15.75">
      <c r="A63" s="110"/>
      <c r="B63" s="126"/>
      <c r="C63" s="126"/>
      <c r="D63" s="121"/>
      <c r="E63" s="264" t="s">
        <v>843</v>
      </c>
      <c r="F63" s="265"/>
      <c r="G63" s="126"/>
      <c r="H63" s="174"/>
      <c r="I63" s="174"/>
      <c r="J63" s="174"/>
      <c r="K63" s="174"/>
      <c r="L63" s="174"/>
      <c r="M63" s="174"/>
      <c r="N63" s="174"/>
      <c r="O63" s="174"/>
      <c r="P63" s="174"/>
      <c r="Q63" s="174"/>
      <c r="R63" s="174"/>
    </row>
    <row r="64" spans="1:18" ht="47.25">
      <c r="A64" s="110">
        <v>25</v>
      </c>
      <c r="B64" s="126">
        <f>+det!H249</f>
        <v>433</v>
      </c>
      <c r="C64" s="126" t="str">
        <f>+det!I249</f>
        <v>Sqm</v>
      </c>
      <c r="D64" s="121" t="str">
        <f>+det!B222</f>
        <v>Painting two coats with ready mixed PLASTIC EMULSION PAINT of first class quality paint including primer.</v>
      </c>
      <c r="E64" s="182">
        <f>+Sel_Data!F287</f>
        <v>165.57</v>
      </c>
      <c r="F64" s="183" t="str">
        <f t="shared" si="0"/>
        <v>Sqm</v>
      </c>
      <c r="G64" s="126">
        <f t="shared" si="1"/>
        <v>71691.81</v>
      </c>
      <c r="H64" s="174"/>
      <c r="I64" s="174"/>
      <c r="J64" s="174"/>
      <c r="K64" s="174"/>
      <c r="L64" s="174"/>
      <c r="M64" s="174"/>
      <c r="N64" s="174"/>
      <c r="O64" s="174"/>
      <c r="P64" s="174"/>
      <c r="Q64" s="174"/>
      <c r="R64" s="174"/>
    </row>
    <row r="65" spans="1:18" ht="15.75">
      <c r="A65" s="110"/>
      <c r="B65" s="126"/>
      <c r="C65" s="126"/>
      <c r="D65" s="121"/>
      <c r="E65" s="264" t="s">
        <v>843</v>
      </c>
      <c r="F65" s="265"/>
      <c r="G65" s="126"/>
      <c r="H65" s="174"/>
      <c r="I65" s="174"/>
      <c r="J65" s="174"/>
      <c r="K65" s="174"/>
      <c r="L65" s="174"/>
      <c r="M65" s="174"/>
      <c r="N65" s="174"/>
      <c r="O65" s="174"/>
      <c r="P65" s="174"/>
      <c r="Q65" s="174"/>
      <c r="R65" s="174"/>
    </row>
    <row r="66" spans="1:18" ht="47.25">
      <c r="A66" s="110">
        <v>26</v>
      </c>
      <c r="B66" s="126">
        <f>+det!H282</f>
        <v>475.5</v>
      </c>
      <c r="C66" s="126" t="str">
        <f>+det!I282</f>
        <v>Sqm</v>
      </c>
      <c r="D66" s="195" t="str">
        <f>+det!B250</f>
        <v>Painting the new walls with TWO COATS OF OIL BOUND DISTEMPER of approved brand including putty, brushers, curing etc.,</v>
      </c>
      <c r="E66" s="182">
        <f>+Sel_Data!F279</f>
        <v>125.27</v>
      </c>
      <c r="F66" s="183" t="str">
        <f t="shared" si="0"/>
        <v>Sqm</v>
      </c>
      <c r="G66" s="308">
        <f t="shared" si="1"/>
        <v>59565.884999999995</v>
      </c>
      <c r="H66" s="174"/>
      <c r="I66" s="174"/>
      <c r="J66" s="174"/>
      <c r="K66" s="174"/>
      <c r="L66" s="174"/>
      <c r="M66" s="174"/>
      <c r="N66" s="174"/>
      <c r="O66" s="174"/>
      <c r="P66" s="174"/>
      <c r="Q66" s="174"/>
      <c r="R66" s="174"/>
    </row>
    <row r="67" spans="1:18" ht="15.75">
      <c r="A67" s="110"/>
      <c r="B67" s="126"/>
      <c r="C67" s="126"/>
      <c r="D67" s="121"/>
      <c r="E67" s="264" t="s">
        <v>843</v>
      </c>
      <c r="F67" s="265"/>
      <c r="G67" s="126"/>
      <c r="H67" s="174"/>
      <c r="I67" s="174"/>
      <c r="J67" s="174"/>
      <c r="K67" s="174"/>
      <c r="L67" s="174"/>
      <c r="M67" s="174"/>
      <c r="N67" s="174"/>
      <c r="O67" s="174"/>
      <c r="P67" s="174"/>
      <c r="Q67" s="174"/>
      <c r="R67" s="174"/>
    </row>
    <row r="68" spans="1:18" ht="31.5">
      <c r="A68" s="110">
        <v>27</v>
      </c>
      <c r="B68" s="126">
        <f>+det!H287</f>
        <v>9</v>
      </c>
      <c r="C68" s="126" t="str">
        <f>+det!I287</f>
        <v>Nos</v>
      </c>
      <c r="D68" s="195" t="str">
        <f>+det!B283</f>
        <v xml:space="preserve">Supply, assembling and fixing of 4' 18 W Patty type LED tubular lamp with fitting </v>
      </c>
      <c r="E68" s="182">
        <f>+Sel_Data!F357</f>
        <v>705</v>
      </c>
      <c r="F68" s="183" t="str">
        <f t="shared" si="0"/>
        <v>Nos</v>
      </c>
      <c r="G68" s="126">
        <f t="shared" si="1"/>
        <v>6345</v>
      </c>
      <c r="H68" s="174"/>
      <c r="I68" s="174"/>
      <c r="J68" s="174"/>
      <c r="K68" s="174"/>
      <c r="L68" s="174"/>
      <c r="M68" s="174"/>
      <c r="N68" s="174"/>
      <c r="O68" s="174"/>
      <c r="P68" s="174"/>
      <c r="Q68" s="174"/>
      <c r="R68" s="174"/>
    </row>
    <row r="69" spans="1:18" ht="15.75">
      <c r="A69" s="110"/>
      <c r="B69" s="126"/>
      <c r="C69" s="126"/>
      <c r="D69" s="121"/>
      <c r="E69" s="264" t="s">
        <v>843</v>
      </c>
      <c r="F69" s="265"/>
      <c r="G69" s="126"/>
      <c r="H69" s="174"/>
      <c r="I69" s="174"/>
      <c r="J69" s="174"/>
      <c r="K69" s="174"/>
      <c r="L69" s="174"/>
      <c r="M69" s="174"/>
      <c r="N69" s="174"/>
      <c r="O69" s="174"/>
      <c r="P69" s="174"/>
      <c r="Q69" s="174"/>
      <c r="R69" s="174"/>
    </row>
    <row r="70" spans="1:18" ht="47.25">
      <c r="A70" s="110">
        <v>28</v>
      </c>
      <c r="B70" s="126"/>
      <c r="C70" s="126"/>
      <c r="D70" s="195" t="str">
        <f>+det!B288</f>
        <v xml:space="preserve">Supplying &amp; fixing of   LED bulbs suitable for fixing it to pendent / bakelite battern holder of best approved variety </v>
      </c>
      <c r="E70" s="182"/>
      <c r="F70" s="183"/>
      <c r="G70" s="126"/>
      <c r="H70" s="174"/>
      <c r="I70" s="174"/>
      <c r="J70" s="174"/>
      <c r="K70" s="174"/>
      <c r="L70" s="174"/>
      <c r="M70" s="174"/>
      <c r="N70" s="174"/>
      <c r="O70" s="174"/>
      <c r="P70" s="174"/>
      <c r="Q70" s="174"/>
      <c r="R70" s="174"/>
    </row>
    <row r="71" spans="1:18" ht="31.5">
      <c r="A71" s="110"/>
      <c r="B71" s="126">
        <f>+det!H293</f>
        <v>4</v>
      </c>
      <c r="C71" s="126" t="str">
        <f>+det!I293</f>
        <v>Nos</v>
      </c>
      <c r="D71" s="195" t="str">
        <f>+det!B289</f>
        <v>a.) 9 Watts LED light for Bath, WC and other rooms</v>
      </c>
      <c r="E71" s="182">
        <f>+Sel_Data!F523</f>
        <v>135</v>
      </c>
      <c r="F71" s="183" t="str">
        <f t="shared" si="0"/>
        <v>Nos</v>
      </c>
      <c r="G71" s="126">
        <f t="shared" si="1"/>
        <v>540</v>
      </c>
      <c r="H71" s="174"/>
      <c r="I71" s="174"/>
      <c r="J71" s="174"/>
      <c r="K71" s="174"/>
      <c r="L71" s="174"/>
      <c r="M71" s="174"/>
      <c r="N71" s="174"/>
      <c r="O71" s="174"/>
      <c r="P71" s="174"/>
      <c r="Q71" s="174"/>
      <c r="R71" s="174"/>
    </row>
    <row r="72" spans="1:18" ht="15.75">
      <c r="A72" s="110"/>
      <c r="B72" s="126"/>
      <c r="C72" s="126"/>
      <c r="D72" s="121"/>
      <c r="E72" s="264" t="s">
        <v>843</v>
      </c>
      <c r="F72" s="265"/>
      <c r="G72" s="126"/>
      <c r="H72" s="174"/>
      <c r="I72" s="174"/>
      <c r="J72" s="174"/>
      <c r="K72" s="174"/>
      <c r="L72" s="174"/>
      <c r="M72" s="174"/>
      <c r="N72" s="174"/>
      <c r="O72" s="174"/>
      <c r="P72" s="174"/>
      <c r="Q72" s="174"/>
      <c r="R72" s="174"/>
    </row>
    <row r="73" spans="1:18" ht="31.5">
      <c r="A73" s="101">
        <v>29</v>
      </c>
      <c r="B73" s="127">
        <f>+det!H297</f>
        <v>6</v>
      </c>
      <c r="C73" s="127" t="str">
        <f>+det!I297</f>
        <v>Nos</v>
      </c>
      <c r="D73" s="195" t="str">
        <f>+det!B294</f>
        <v>Supply and Fixing of 25W LED Street light Fittings (single)</v>
      </c>
      <c r="E73" s="182">
        <f>+Sel_Data!F530</f>
        <v>3459.33</v>
      </c>
      <c r="F73" s="183" t="str">
        <f t="shared" si="0"/>
        <v>Nos</v>
      </c>
      <c r="G73" s="126">
        <f t="shared" si="1"/>
        <v>20755.98</v>
      </c>
      <c r="H73" s="174"/>
      <c r="I73" s="174"/>
      <c r="J73" s="174"/>
      <c r="K73" s="174"/>
      <c r="L73" s="174"/>
      <c r="M73" s="174"/>
      <c r="N73" s="174"/>
      <c r="O73" s="174"/>
      <c r="P73" s="174"/>
      <c r="Q73" s="174"/>
      <c r="R73" s="174"/>
    </row>
    <row r="74" spans="1:18" ht="15.75">
      <c r="A74" s="101"/>
      <c r="B74" s="127"/>
      <c r="C74" s="127"/>
      <c r="D74" s="121"/>
      <c r="E74" s="264" t="s">
        <v>843</v>
      </c>
      <c r="F74" s="265"/>
      <c r="G74" s="126"/>
      <c r="H74" s="174"/>
      <c r="I74" s="174"/>
      <c r="J74" s="174"/>
      <c r="K74" s="174"/>
      <c r="L74" s="174"/>
      <c r="M74" s="174"/>
      <c r="N74" s="174"/>
      <c r="O74" s="174"/>
      <c r="P74" s="174"/>
      <c r="Q74" s="174"/>
      <c r="R74" s="174"/>
    </row>
    <row r="75" spans="1:18" ht="47.25">
      <c r="A75" s="101">
        <v>30</v>
      </c>
      <c r="B75" s="127">
        <f>+det!H301</f>
        <v>11.3</v>
      </c>
      <c r="C75" s="127" t="str">
        <f>+det!I301</f>
        <v>Cum</v>
      </c>
      <c r="D75" s="195" t="str">
        <f>+det!B298</f>
        <v>Earth work excavation for  open Foundation in all soils and sub soils.                                                              
a) 0 to 2 mt depth</v>
      </c>
      <c r="E75" s="309">
        <v>168.08</v>
      </c>
      <c r="F75" s="183" t="str">
        <f t="shared" si="0"/>
        <v>Cum</v>
      </c>
      <c r="G75" s="126">
        <f t="shared" si="1"/>
        <v>1899.3040000000003</v>
      </c>
      <c r="H75" s="174"/>
      <c r="I75" s="174"/>
      <c r="J75" s="174"/>
      <c r="K75" s="174"/>
      <c r="L75" s="174"/>
      <c r="M75" s="174"/>
      <c r="N75" s="174"/>
      <c r="O75" s="174"/>
      <c r="P75" s="174"/>
      <c r="Q75" s="174"/>
      <c r="R75" s="174"/>
    </row>
    <row r="76" spans="1:18" ht="15.75">
      <c r="A76" s="101"/>
      <c r="B76" s="127"/>
      <c r="C76" s="127"/>
      <c r="D76" s="122"/>
      <c r="E76" s="264" t="s">
        <v>843</v>
      </c>
      <c r="F76" s="265"/>
      <c r="G76" s="126"/>
      <c r="H76" s="174"/>
      <c r="I76" s="174"/>
      <c r="J76" s="174"/>
      <c r="K76" s="174"/>
      <c r="L76" s="174"/>
      <c r="M76" s="174"/>
      <c r="N76" s="174"/>
      <c r="O76" s="174"/>
      <c r="P76" s="174"/>
      <c r="Q76" s="174"/>
      <c r="R76" s="174"/>
    </row>
    <row r="77" spans="1:18" ht="31.5">
      <c r="A77" s="101">
        <v>31</v>
      </c>
      <c r="B77" s="127">
        <f>+det!H305</f>
        <v>2.5</v>
      </c>
      <c r="C77" s="127" t="str">
        <f>+det!I305</f>
        <v>Cum</v>
      </c>
      <c r="D77" s="195" t="str">
        <f>+det!B302</f>
        <v xml:space="preserve">Plain cement concrete 1:5:10  using 40 mm HBSJ. Foundation and Basement </v>
      </c>
      <c r="E77" s="182">
        <f>+Sel_Data!F82</f>
        <v>4649.54</v>
      </c>
      <c r="F77" s="183" t="str">
        <f t="shared" si="0"/>
        <v>Cum</v>
      </c>
      <c r="G77" s="126">
        <f t="shared" si="1"/>
        <v>11623.85</v>
      </c>
      <c r="H77" s="174"/>
      <c r="I77" s="174"/>
      <c r="J77" s="174"/>
      <c r="K77" s="174"/>
      <c r="L77" s="174"/>
      <c r="M77" s="174"/>
      <c r="N77" s="174"/>
      <c r="O77" s="174"/>
      <c r="P77" s="174"/>
      <c r="Q77" s="174"/>
      <c r="R77" s="174"/>
    </row>
    <row r="78" spans="1:18" ht="15.75">
      <c r="A78" s="101"/>
      <c r="B78" s="127"/>
      <c r="C78" s="127"/>
      <c r="D78" s="185"/>
      <c r="E78" s="264" t="s">
        <v>843</v>
      </c>
      <c r="F78" s="265"/>
      <c r="G78" s="126"/>
      <c r="H78" s="174"/>
      <c r="I78" s="174"/>
      <c r="J78" s="174"/>
      <c r="K78" s="174"/>
      <c r="L78" s="174"/>
      <c r="M78" s="174"/>
      <c r="N78" s="174"/>
      <c r="O78" s="174"/>
      <c r="P78" s="174"/>
      <c r="Q78" s="174"/>
      <c r="R78" s="174"/>
    </row>
    <row r="79" spans="1:18" ht="47.25">
      <c r="A79" s="101">
        <v>32</v>
      </c>
      <c r="B79" s="127">
        <f>+det!H309</f>
        <v>6.9</v>
      </c>
      <c r="C79" s="127" t="str">
        <f>+det!I309</f>
        <v>Cum</v>
      </c>
      <c r="D79" s="195" t="str">
        <f>+det!B306</f>
        <v>Brickwork in cement morter 1:5 using Country Bricks of size 22 x 11 x 7 cm in Foundation and basement.</v>
      </c>
      <c r="E79" s="182">
        <f>+Sel_Data!F94</f>
        <v>6587.22</v>
      </c>
      <c r="F79" s="183" t="str">
        <f t="shared" si="0"/>
        <v>Cum</v>
      </c>
      <c r="G79" s="126">
        <f t="shared" si="1"/>
        <v>45451.818000000007</v>
      </c>
      <c r="H79" s="174"/>
      <c r="I79" s="174"/>
      <c r="J79" s="174"/>
      <c r="K79" s="174"/>
      <c r="L79" s="174"/>
      <c r="M79" s="174"/>
      <c r="N79" s="174"/>
      <c r="O79" s="174"/>
      <c r="P79" s="174"/>
      <c r="Q79" s="174"/>
      <c r="R79" s="174"/>
    </row>
    <row r="80" spans="1:18" ht="15.75">
      <c r="A80" s="101"/>
      <c r="B80" s="127"/>
      <c r="C80" s="127"/>
      <c r="D80" s="123"/>
      <c r="E80" s="264" t="s">
        <v>843</v>
      </c>
      <c r="F80" s="265"/>
      <c r="G80" s="126"/>
      <c r="H80" s="174"/>
      <c r="I80" s="174"/>
      <c r="J80" s="174"/>
      <c r="K80" s="174"/>
      <c r="L80" s="174"/>
      <c r="M80" s="174"/>
      <c r="N80" s="174"/>
      <c r="O80" s="174"/>
      <c r="P80" s="174"/>
      <c r="Q80" s="174"/>
      <c r="R80" s="174"/>
    </row>
    <row r="81" spans="1:18" ht="31.5">
      <c r="A81" s="101">
        <v>33</v>
      </c>
      <c r="B81" s="127">
        <f>+det!H313</f>
        <v>7.5</v>
      </c>
      <c r="C81" s="127" t="str">
        <f>+det!I313</f>
        <v>Sqm</v>
      </c>
      <c r="D81" s="195" t="str">
        <f>+det!B310</f>
        <v xml:space="preserve"> Floor plastering in cement mortar 1 : 4 , 20 mm thick.</v>
      </c>
      <c r="E81" s="182">
        <f>+Sel_Data!F106</f>
        <v>509.61</v>
      </c>
      <c r="F81" s="183" t="str">
        <f t="shared" si="0"/>
        <v>Sqm</v>
      </c>
      <c r="G81" s="126">
        <f t="shared" si="1"/>
        <v>3822.0750000000003</v>
      </c>
      <c r="H81" s="174"/>
      <c r="I81" s="174"/>
      <c r="J81" s="174"/>
      <c r="K81" s="174"/>
      <c r="L81" s="174"/>
      <c r="M81" s="174"/>
      <c r="N81" s="174"/>
      <c r="O81" s="174"/>
      <c r="P81" s="174"/>
      <c r="Q81" s="174"/>
      <c r="R81" s="174"/>
    </row>
    <row r="82" spans="1:18" ht="15.75">
      <c r="A82" s="101"/>
      <c r="B82" s="127"/>
      <c r="C82" s="127"/>
      <c r="D82" s="122"/>
      <c r="E82" s="264" t="s">
        <v>843</v>
      </c>
      <c r="F82" s="265"/>
      <c r="G82" s="126"/>
      <c r="H82" s="174"/>
      <c r="I82" s="174"/>
      <c r="J82" s="174"/>
      <c r="K82" s="174"/>
      <c r="L82" s="174"/>
      <c r="M82" s="174"/>
      <c r="N82" s="174"/>
      <c r="O82" s="174"/>
      <c r="P82" s="174"/>
      <c r="Q82" s="174"/>
      <c r="R82" s="174"/>
    </row>
    <row r="83" spans="1:18" ht="35.25" customHeight="1">
      <c r="A83" s="101">
        <v>34</v>
      </c>
      <c r="B83" s="127">
        <f>+det!H323</f>
        <v>227.20000000000002</v>
      </c>
      <c r="C83" s="127" t="str">
        <f>+det!I323</f>
        <v>Sqm</v>
      </c>
      <c r="D83" s="195" t="str">
        <f>+det!B314</f>
        <v>Plastering with Cm 1:5 , 20 mm thick .</v>
      </c>
      <c r="E83" s="309">
        <v>499.54</v>
      </c>
      <c r="F83" s="183" t="str">
        <f t="shared" si="0"/>
        <v>Sqm</v>
      </c>
      <c r="G83" s="126">
        <f t="shared" si="1"/>
        <v>113495.48800000001</v>
      </c>
      <c r="H83" s="174"/>
      <c r="I83" s="174"/>
      <c r="J83" s="174"/>
      <c r="K83" s="174"/>
      <c r="L83" s="174"/>
      <c r="M83" s="174"/>
      <c r="N83" s="174"/>
      <c r="O83" s="174"/>
      <c r="P83" s="174"/>
      <c r="Q83" s="174"/>
      <c r="R83" s="174"/>
    </row>
    <row r="84" spans="1:18" ht="15.75">
      <c r="A84" s="110"/>
      <c r="B84" s="126"/>
      <c r="C84" s="126"/>
      <c r="D84" s="121"/>
      <c r="E84" s="264" t="s">
        <v>843</v>
      </c>
      <c r="F84" s="265"/>
      <c r="G84" s="126"/>
      <c r="H84" s="174"/>
      <c r="I84" s="174"/>
      <c r="J84" s="174"/>
      <c r="K84" s="174"/>
      <c r="L84" s="174"/>
      <c r="M84" s="174"/>
      <c r="N84" s="174"/>
      <c r="O84" s="174"/>
      <c r="P84" s="174"/>
      <c r="Q84" s="174"/>
      <c r="R84" s="174"/>
    </row>
    <row r="85" spans="1:18" ht="30" customHeight="1">
      <c r="A85" s="101">
        <v>35</v>
      </c>
      <c r="B85" s="127">
        <f>+det!H327</f>
        <v>30</v>
      </c>
      <c r="C85" s="127" t="str">
        <f>+det!I327</f>
        <v>Sqm</v>
      </c>
      <c r="D85" s="122" t="str">
        <f>+det!B324</f>
        <v>Plastering in Cement Mortar 1:4 , 12 mm Thick .</v>
      </c>
      <c r="E85" s="182">
        <f>+Sel_Data!F178</f>
        <v>256.33999999999997</v>
      </c>
      <c r="F85" s="183" t="str">
        <f t="shared" si="0"/>
        <v>Sqm</v>
      </c>
      <c r="G85" s="126">
        <f t="shared" si="1"/>
        <v>7690.1999999999989</v>
      </c>
      <c r="H85" s="174"/>
      <c r="I85" s="174"/>
      <c r="J85" s="174"/>
      <c r="K85" s="174"/>
      <c r="L85" s="174"/>
      <c r="M85" s="174"/>
      <c r="N85" s="174"/>
      <c r="O85" s="174"/>
      <c r="P85" s="174"/>
      <c r="Q85" s="174"/>
      <c r="R85" s="174"/>
    </row>
    <row r="86" spans="1:18" ht="30" customHeight="1">
      <c r="A86" s="101"/>
      <c r="B86" s="127"/>
      <c r="C86" s="127"/>
      <c r="D86" s="122"/>
      <c r="E86" s="264" t="s">
        <v>843</v>
      </c>
      <c r="F86" s="265"/>
      <c r="G86" s="126"/>
      <c r="H86" s="174"/>
      <c r="I86" s="174"/>
      <c r="J86" s="174"/>
      <c r="K86" s="174"/>
      <c r="L86" s="174"/>
      <c r="M86" s="174"/>
      <c r="N86" s="174"/>
      <c r="O86" s="174"/>
      <c r="P86" s="174"/>
      <c r="Q86" s="174"/>
      <c r="R86" s="174"/>
    </row>
    <row r="87" spans="1:18" ht="38.25" customHeight="1">
      <c r="A87" s="101">
        <v>36</v>
      </c>
      <c r="B87" s="127">
        <f>+det!H332</f>
        <v>2.6</v>
      </c>
      <c r="C87" s="127" t="str">
        <f>+det!I332</f>
        <v>Cum</v>
      </c>
      <c r="D87" s="122" t="str">
        <f>+det!B328</f>
        <v xml:space="preserve">Dismantling and removal of R.C.C </v>
      </c>
      <c r="E87" s="182">
        <v>3917</v>
      </c>
      <c r="F87" s="183" t="str">
        <f t="shared" si="0"/>
        <v>Cum</v>
      </c>
      <c r="G87" s="126">
        <f t="shared" si="1"/>
        <v>10184.200000000001</v>
      </c>
      <c r="H87" s="174"/>
      <c r="I87" s="174"/>
      <c r="J87" s="174"/>
      <c r="K87" s="174"/>
      <c r="L87" s="174"/>
      <c r="M87" s="174"/>
      <c r="N87" s="174"/>
      <c r="O87" s="174"/>
      <c r="P87" s="174"/>
      <c r="Q87" s="174"/>
      <c r="R87" s="174"/>
    </row>
    <row r="88" spans="1:18" ht="36.75" customHeight="1">
      <c r="A88" s="110"/>
      <c r="B88" s="126"/>
      <c r="C88" s="126"/>
      <c r="D88" s="121"/>
      <c r="E88" s="270" t="s">
        <v>881</v>
      </c>
      <c r="F88" s="271"/>
      <c r="G88" s="126"/>
      <c r="H88" s="174"/>
      <c r="I88" s="174"/>
      <c r="J88" s="174"/>
      <c r="K88" s="174"/>
      <c r="L88" s="174"/>
      <c r="M88" s="174"/>
      <c r="N88" s="174"/>
      <c r="O88" s="174"/>
      <c r="P88" s="174"/>
      <c r="Q88" s="174"/>
      <c r="R88" s="174"/>
    </row>
    <row r="89" spans="1:18" ht="31.5">
      <c r="A89" s="101">
        <v>37</v>
      </c>
      <c r="B89" s="126"/>
      <c r="C89" s="126"/>
      <c r="D89" s="195" t="str">
        <f>+det!B333</f>
        <v>Brick Partition in C.M 1:4 110mm Thick Using Country bricks</v>
      </c>
      <c r="E89" s="182"/>
      <c r="F89" s="183"/>
      <c r="G89" s="126"/>
      <c r="H89" s="174"/>
      <c r="I89" s="174"/>
      <c r="J89" s="174"/>
      <c r="K89" s="174"/>
      <c r="L89" s="174"/>
      <c r="M89" s="174"/>
      <c r="N89" s="174"/>
      <c r="O89" s="174"/>
      <c r="P89" s="174"/>
      <c r="Q89" s="174"/>
      <c r="R89" s="174"/>
    </row>
    <row r="90" spans="1:18" ht="15.75">
      <c r="A90" s="101"/>
      <c r="B90" s="127">
        <f>+det!H338</f>
        <v>21.3</v>
      </c>
      <c r="C90" s="127" t="str">
        <f>+det!I338</f>
        <v>Sqm</v>
      </c>
      <c r="D90" s="195" t="str">
        <f>+det!B334</f>
        <v>b) Ground Floor</v>
      </c>
      <c r="E90" s="182">
        <f>+Sel_Data!F220</f>
        <v>808.63</v>
      </c>
      <c r="F90" s="183" t="str">
        <f t="shared" si="0"/>
        <v>Sqm</v>
      </c>
      <c r="G90" s="126">
        <f t="shared" si="1"/>
        <v>17223.819</v>
      </c>
      <c r="H90" s="174"/>
      <c r="I90" s="174"/>
      <c r="J90" s="174"/>
      <c r="K90" s="174"/>
      <c r="L90" s="174"/>
      <c r="M90" s="174"/>
      <c r="N90" s="174"/>
      <c r="O90" s="174"/>
      <c r="P90" s="174"/>
      <c r="Q90" s="174"/>
      <c r="R90" s="174"/>
    </row>
    <row r="91" spans="1:18" ht="15.75">
      <c r="A91" s="101"/>
      <c r="B91" s="127"/>
      <c r="C91" s="127"/>
      <c r="D91" s="122"/>
      <c r="E91" s="264" t="s">
        <v>843</v>
      </c>
      <c r="F91" s="265"/>
      <c r="G91" s="126"/>
      <c r="H91" s="174"/>
      <c r="I91" s="174"/>
      <c r="J91" s="174"/>
      <c r="K91" s="174"/>
      <c r="L91" s="174"/>
      <c r="M91" s="174"/>
      <c r="N91" s="174"/>
      <c r="O91" s="174"/>
      <c r="P91" s="174"/>
      <c r="Q91" s="174"/>
      <c r="R91" s="174"/>
    </row>
    <row r="92" spans="1:18" ht="27.75" customHeight="1">
      <c r="A92" s="101">
        <v>38</v>
      </c>
      <c r="B92" s="127"/>
      <c r="C92" s="127"/>
      <c r="D92" s="122" t="str">
        <f>+det!B339</f>
        <v xml:space="preserve">Brick work in C.M 1:6, Using Country Bricks </v>
      </c>
      <c r="E92" s="182"/>
      <c r="F92" s="183"/>
      <c r="G92" s="126"/>
      <c r="H92" s="174"/>
      <c r="I92" s="174"/>
      <c r="J92" s="174"/>
      <c r="K92" s="174"/>
      <c r="L92" s="174"/>
      <c r="M92" s="174"/>
      <c r="N92" s="174"/>
      <c r="O92" s="174"/>
      <c r="P92" s="174"/>
      <c r="Q92" s="174"/>
      <c r="R92" s="174"/>
    </row>
    <row r="93" spans="1:18" ht="24.75" customHeight="1">
      <c r="A93" s="101"/>
      <c r="B93" s="127">
        <f>+det!H344</f>
        <v>0.5</v>
      </c>
      <c r="C93" s="127" t="str">
        <f>+det!I344</f>
        <v>Cum</v>
      </c>
      <c r="D93" s="186" t="str">
        <f>+det!B340</f>
        <v>In Ground Floor :</v>
      </c>
      <c r="E93" s="182">
        <f>+Sel_Data!F200</f>
        <v>6593.64</v>
      </c>
      <c r="F93" s="183" t="str">
        <f t="shared" si="0"/>
        <v>Cum</v>
      </c>
      <c r="G93" s="126">
        <f t="shared" si="1"/>
        <v>3296.82</v>
      </c>
      <c r="H93" s="174"/>
      <c r="I93" s="174"/>
      <c r="J93" s="174"/>
      <c r="K93" s="174"/>
      <c r="L93" s="174"/>
      <c r="M93" s="174"/>
      <c r="N93" s="174"/>
      <c r="O93" s="174"/>
      <c r="P93" s="174"/>
      <c r="Q93" s="174"/>
      <c r="R93" s="174"/>
    </row>
    <row r="94" spans="1:18" ht="24.75" customHeight="1">
      <c r="A94" s="101"/>
      <c r="B94" s="127"/>
      <c r="C94" s="127"/>
      <c r="D94" s="186"/>
      <c r="E94" s="264" t="s">
        <v>843</v>
      </c>
      <c r="F94" s="265"/>
      <c r="G94" s="126"/>
      <c r="H94" s="174"/>
      <c r="I94" s="174"/>
      <c r="J94" s="174"/>
      <c r="K94" s="174"/>
      <c r="L94" s="174"/>
      <c r="M94" s="174"/>
      <c r="N94" s="174"/>
      <c r="O94" s="174"/>
      <c r="P94" s="174"/>
      <c r="Q94" s="174"/>
      <c r="R94" s="174"/>
    </row>
    <row r="95" spans="1:18" ht="28.5" customHeight="1">
      <c r="A95" s="101">
        <v>39</v>
      </c>
      <c r="B95" s="310">
        <f>+det!H356</f>
        <v>75.704000000000008</v>
      </c>
      <c r="C95" s="127" t="str">
        <f>+det!I356</f>
        <v>Sqm</v>
      </c>
      <c r="D95" s="122" t="str">
        <f>+det!B345</f>
        <v>Clean Removal Of cement plastering</v>
      </c>
      <c r="E95" s="182">
        <v>7.7</v>
      </c>
      <c r="F95" s="183" t="str">
        <f t="shared" si="0"/>
        <v>Sqm</v>
      </c>
      <c r="G95" s="308">
        <f t="shared" si="1"/>
        <v>582.9208000000001</v>
      </c>
      <c r="H95" s="174"/>
      <c r="I95" s="174"/>
      <c r="J95" s="174"/>
      <c r="K95" s="174"/>
      <c r="L95" s="174"/>
      <c r="M95" s="174"/>
      <c r="N95" s="174"/>
      <c r="O95" s="174"/>
      <c r="P95" s="174"/>
      <c r="Q95" s="174"/>
      <c r="R95" s="174"/>
    </row>
    <row r="96" spans="1:18" ht="31.5" customHeight="1">
      <c r="A96" s="110"/>
      <c r="B96" s="126"/>
      <c r="C96" s="126"/>
      <c r="D96" s="121"/>
      <c r="E96" s="270" t="s">
        <v>880</v>
      </c>
      <c r="F96" s="271"/>
      <c r="G96" s="308"/>
      <c r="H96" s="174"/>
      <c r="I96" s="174"/>
      <c r="J96" s="174"/>
      <c r="K96" s="174"/>
      <c r="L96" s="174"/>
      <c r="M96" s="174"/>
      <c r="N96" s="174"/>
      <c r="O96" s="174"/>
      <c r="P96" s="174"/>
      <c r="Q96" s="174"/>
      <c r="R96" s="174"/>
    </row>
    <row r="97" spans="1:18" ht="15.75">
      <c r="A97" s="101">
        <v>40</v>
      </c>
      <c r="B97" s="127">
        <f>+det!H365</f>
        <v>41.704000000000001</v>
      </c>
      <c r="C97" s="127" t="str">
        <f>+det!I365</f>
        <v>Sqm</v>
      </c>
      <c r="D97" s="122" t="str">
        <f>+det!B357</f>
        <v>Special Ceiling Plastering in C.M 1:3, 10mm thick</v>
      </c>
      <c r="E97" s="182">
        <f>+Sel_Data!F187</f>
        <v>287.02999999999997</v>
      </c>
      <c r="F97" s="183" t="str">
        <f t="shared" si="0"/>
        <v>Sqm</v>
      </c>
      <c r="G97" s="308">
        <f>41.7*287.03</f>
        <v>11969.151</v>
      </c>
      <c r="H97" s="174"/>
      <c r="I97" s="174"/>
      <c r="J97" s="174"/>
      <c r="K97" s="174"/>
      <c r="L97" s="174"/>
      <c r="M97" s="174"/>
      <c r="N97" s="174"/>
      <c r="O97" s="174"/>
      <c r="P97" s="174"/>
      <c r="Q97" s="174"/>
      <c r="R97" s="174"/>
    </row>
    <row r="98" spans="1:18" ht="15.75">
      <c r="A98" s="101"/>
      <c r="B98" s="127"/>
      <c r="C98" s="127"/>
      <c r="D98" s="122"/>
      <c r="E98" s="264" t="s">
        <v>843</v>
      </c>
      <c r="F98" s="265"/>
      <c r="G98" s="126"/>
      <c r="H98" s="174"/>
      <c r="I98" s="174"/>
      <c r="J98" s="174"/>
      <c r="K98" s="174"/>
      <c r="L98" s="174"/>
      <c r="M98" s="174"/>
      <c r="N98" s="174"/>
      <c r="O98" s="174"/>
      <c r="P98" s="174"/>
      <c r="Q98" s="174"/>
      <c r="R98" s="174"/>
    </row>
    <row r="99" spans="1:18" ht="38.25" customHeight="1">
      <c r="A99" s="101">
        <v>41</v>
      </c>
      <c r="B99" s="127">
        <f>+det!H382</f>
        <v>191.9</v>
      </c>
      <c r="C99" s="127" t="str">
        <f>+det!I382</f>
        <v>Sqm</v>
      </c>
      <c r="D99" s="122" t="str">
        <f>+det!B366</f>
        <v>White washing two coats for old wall</v>
      </c>
      <c r="E99" s="182">
        <f>+Sel_Data!F320</f>
        <v>33.549999999999997</v>
      </c>
      <c r="F99" s="183" t="str">
        <f t="shared" si="0"/>
        <v>Sqm</v>
      </c>
      <c r="G99" s="308">
        <f t="shared" si="1"/>
        <v>6438.2449999999999</v>
      </c>
      <c r="H99" s="174"/>
      <c r="I99" s="174"/>
      <c r="J99" s="174"/>
      <c r="K99" s="174"/>
      <c r="L99" s="174"/>
      <c r="M99" s="174"/>
      <c r="N99" s="174"/>
      <c r="O99" s="174"/>
      <c r="P99" s="174"/>
      <c r="Q99" s="174"/>
      <c r="R99" s="174"/>
    </row>
    <row r="100" spans="1:18" ht="15.75">
      <c r="A100" s="110"/>
      <c r="B100" s="126"/>
      <c r="C100" s="126"/>
      <c r="D100" s="121"/>
      <c r="E100" s="264" t="s">
        <v>843</v>
      </c>
      <c r="F100" s="265"/>
      <c r="G100" s="126"/>
      <c r="H100" s="174"/>
      <c r="I100" s="174"/>
      <c r="J100" s="174"/>
      <c r="K100" s="174"/>
      <c r="L100" s="174"/>
      <c r="M100" s="174"/>
      <c r="N100" s="174"/>
      <c r="O100" s="174"/>
      <c r="P100" s="174"/>
      <c r="Q100" s="174"/>
      <c r="R100" s="174"/>
    </row>
    <row r="101" spans="1:18" ht="31.5">
      <c r="A101" s="101">
        <v>42</v>
      </c>
      <c r="B101" s="127">
        <f>+det!H386</f>
        <v>15</v>
      </c>
      <c r="C101" s="127" t="str">
        <f>+det!I386</f>
        <v>Rmt</v>
      </c>
      <c r="D101" s="195" t="str">
        <f>+det!B383</f>
        <v>Supplying and Fixing of 110mm dia PVC SWR "A" type pipe</v>
      </c>
      <c r="E101" s="182">
        <f>+Sel_Data!F334</f>
        <v>343.11</v>
      </c>
      <c r="F101" s="183" t="str">
        <f t="shared" si="0"/>
        <v>Rmt</v>
      </c>
      <c r="G101" s="126">
        <f t="shared" si="1"/>
        <v>5146.6500000000005</v>
      </c>
      <c r="H101" s="174"/>
      <c r="I101" s="174"/>
      <c r="J101" s="174"/>
      <c r="K101" s="174"/>
      <c r="L101" s="174"/>
      <c r="M101" s="174"/>
      <c r="N101" s="174"/>
      <c r="O101" s="174"/>
      <c r="P101" s="174"/>
      <c r="Q101" s="174"/>
      <c r="R101" s="174"/>
    </row>
    <row r="102" spans="1:18" ht="15.75">
      <c r="A102" s="101"/>
      <c r="B102" s="127"/>
      <c r="C102" s="127"/>
      <c r="D102" s="122"/>
      <c r="E102" s="264" t="s">
        <v>843</v>
      </c>
      <c r="F102" s="265"/>
      <c r="G102" s="126"/>
      <c r="H102" s="174"/>
      <c r="I102" s="174"/>
      <c r="J102" s="174"/>
      <c r="K102" s="174"/>
      <c r="L102" s="174"/>
      <c r="M102" s="174"/>
      <c r="N102" s="174"/>
      <c r="O102" s="174"/>
      <c r="P102" s="174"/>
      <c r="Q102" s="174"/>
      <c r="R102" s="174"/>
    </row>
    <row r="103" spans="1:18" ht="31.5">
      <c r="A103" s="101">
        <v>43</v>
      </c>
      <c r="B103" s="127">
        <f>+det!H390</f>
        <v>3.4000000000000004</v>
      </c>
      <c r="C103" s="127" t="str">
        <f>+det!I390</f>
        <v>Sqm</v>
      </c>
      <c r="D103" s="195" t="str">
        <f>+det!B387</f>
        <v>Supplying and Fixing 40mm thick R.C.C precast Slab Using M20 Concrete</v>
      </c>
      <c r="E103" s="182">
        <v>1617.6</v>
      </c>
      <c r="F103" s="183" t="str">
        <f t="shared" si="0"/>
        <v>Sqm</v>
      </c>
      <c r="G103" s="126">
        <f t="shared" si="1"/>
        <v>5499.84</v>
      </c>
      <c r="H103" s="174"/>
      <c r="I103" s="174"/>
      <c r="J103" s="174"/>
      <c r="K103" s="174"/>
      <c r="L103" s="174"/>
      <c r="M103" s="174"/>
      <c r="N103" s="174"/>
      <c r="O103" s="174"/>
      <c r="P103" s="174"/>
      <c r="Q103" s="174"/>
      <c r="R103" s="174"/>
    </row>
    <row r="104" spans="1:18" ht="65.25" customHeight="1">
      <c r="A104" s="101"/>
      <c r="B104" s="127"/>
      <c r="C104" s="127"/>
      <c r="D104" s="122"/>
      <c r="E104" s="264" t="s">
        <v>843</v>
      </c>
      <c r="F104" s="265"/>
      <c r="G104" s="126"/>
      <c r="H104" s="174"/>
      <c r="I104" s="174"/>
      <c r="J104" s="174"/>
      <c r="K104" s="174"/>
      <c r="L104" s="174"/>
      <c r="M104" s="174"/>
      <c r="N104" s="174"/>
      <c r="O104" s="174"/>
      <c r="P104" s="174"/>
      <c r="Q104" s="174"/>
      <c r="R104" s="174"/>
    </row>
    <row r="105" spans="1:18" ht="65.25" customHeight="1">
      <c r="A105" s="101">
        <v>44</v>
      </c>
      <c r="B105" s="127">
        <f>det!H394</f>
        <v>36.804000000000002</v>
      </c>
      <c r="C105" s="127"/>
      <c r="D105" s="195" t="str">
        <f>det!B391</f>
        <v>Supplying and laying 50 mm precast pavement slab</v>
      </c>
      <c r="E105" s="182">
        <v>396.72</v>
      </c>
      <c r="F105" s="183" t="s">
        <v>146</v>
      </c>
      <c r="G105" s="308">
        <f>E105*B105</f>
        <v>14600.882880000001</v>
      </c>
      <c r="H105" s="174"/>
      <c r="I105" s="174"/>
      <c r="J105" s="174"/>
      <c r="K105" s="174"/>
      <c r="L105" s="174"/>
      <c r="M105" s="174"/>
      <c r="N105" s="174"/>
      <c r="O105" s="174"/>
      <c r="P105" s="174"/>
      <c r="Q105" s="174"/>
      <c r="R105" s="174"/>
    </row>
    <row r="106" spans="1:18" ht="65.25" customHeight="1">
      <c r="A106" s="101"/>
      <c r="B106" s="127"/>
      <c r="C106" s="127"/>
      <c r="D106" s="122"/>
      <c r="E106" s="264" t="s">
        <v>843</v>
      </c>
      <c r="F106" s="265"/>
      <c r="G106" s="126"/>
      <c r="H106" s="174"/>
      <c r="I106" s="174"/>
      <c r="J106" s="174"/>
      <c r="K106" s="174"/>
      <c r="L106" s="174"/>
      <c r="M106" s="174"/>
      <c r="N106" s="174"/>
      <c r="O106" s="174"/>
      <c r="P106" s="174"/>
      <c r="Q106" s="174"/>
      <c r="R106" s="174"/>
    </row>
    <row r="107" spans="1:18" ht="65.25" customHeight="1">
      <c r="A107" s="101">
        <v>45</v>
      </c>
      <c r="B107" s="127">
        <f>det!H400</f>
        <v>10.100000000000001</v>
      </c>
      <c r="C107" s="127"/>
      <c r="D107" s="195" t="str">
        <f>det!B395</f>
        <v>Supplying and fixing of 4 mm tk pin headed galss</v>
      </c>
      <c r="E107" s="182">
        <f>Sel_Data!F577</f>
        <v>835.7</v>
      </c>
      <c r="F107" s="183" t="s">
        <v>146</v>
      </c>
      <c r="G107" s="126">
        <f t="shared" si="1"/>
        <v>8440.5700000000015</v>
      </c>
      <c r="H107" s="174"/>
      <c r="I107" s="174"/>
      <c r="J107" s="174"/>
      <c r="K107" s="174"/>
      <c r="L107" s="174"/>
      <c r="M107" s="174"/>
      <c r="N107" s="174"/>
      <c r="O107" s="174"/>
      <c r="P107" s="174"/>
      <c r="Q107" s="174"/>
      <c r="R107" s="174"/>
    </row>
    <row r="108" spans="1:18" ht="65.25" customHeight="1">
      <c r="A108" s="101"/>
      <c r="B108" s="127"/>
      <c r="C108" s="127"/>
      <c r="D108" s="122"/>
      <c r="E108" s="264" t="s">
        <v>843</v>
      </c>
      <c r="F108" s="265"/>
      <c r="G108" s="126"/>
      <c r="H108" s="174"/>
      <c r="I108" s="174"/>
      <c r="J108" s="174"/>
      <c r="K108" s="174"/>
      <c r="L108" s="174"/>
      <c r="M108" s="174"/>
      <c r="N108" s="174"/>
      <c r="O108" s="174"/>
      <c r="P108" s="174"/>
      <c r="Q108" s="174"/>
      <c r="R108" s="174"/>
    </row>
    <row r="109" spans="1:18" ht="65.25" customHeight="1">
      <c r="A109" s="101"/>
      <c r="B109" s="127">
        <v>109.6</v>
      </c>
      <c r="C109" s="127"/>
      <c r="D109" s="306"/>
      <c r="E109" s="307">
        <v>41.8</v>
      </c>
      <c r="F109" s="255"/>
      <c r="G109" s="308">
        <f>B109*E109</f>
        <v>4581.28</v>
      </c>
      <c r="H109" s="174"/>
      <c r="I109" s="174"/>
      <c r="J109" s="174"/>
      <c r="K109" s="174"/>
      <c r="L109" s="174"/>
      <c r="M109" s="174"/>
      <c r="N109" s="174"/>
      <c r="O109" s="174"/>
      <c r="P109" s="174"/>
      <c r="Q109" s="174"/>
      <c r="R109" s="174"/>
    </row>
    <row r="110" spans="1:18" ht="24.95" customHeight="1">
      <c r="A110" s="110"/>
      <c r="B110" s="110"/>
      <c r="C110" s="110"/>
      <c r="D110" s="262" t="s">
        <v>150</v>
      </c>
      <c r="E110" s="263"/>
      <c r="F110" s="177"/>
      <c r="G110" s="311">
        <f>SUM(G5:G109)</f>
        <v>848391.69067999977</v>
      </c>
      <c r="H110" s="174"/>
      <c r="I110" s="174"/>
      <c r="J110" s="174"/>
      <c r="K110" s="174"/>
      <c r="L110" s="174"/>
      <c r="M110" s="174"/>
      <c r="N110" s="174"/>
      <c r="O110" s="174"/>
      <c r="P110" s="174"/>
      <c r="Q110" s="174"/>
      <c r="R110" s="174"/>
    </row>
    <row r="111" spans="1:18" ht="24.95" customHeight="1">
      <c r="A111" s="187"/>
      <c r="B111" s="187"/>
      <c r="C111" s="187"/>
      <c r="D111" s="268" t="s">
        <v>745</v>
      </c>
      <c r="E111" s="268"/>
      <c r="F111" s="188"/>
      <c r="G111" s="126">
        <f>G110*18%</f>
        <v>152710.50432239994</v>
      </c>
      <c r="H111" s="174"/>
      <c r="I111" s="174"/>
      <c r="J111" s="174"/>
      <c r="K111" s="174"/>
      <c r="L111" s="174"/>
      <c r="M111" s="174"/>
      <c r="N111" s="174"/>
      <c r="O111" s="174"/>
      <c r="P111" s="174"/>
      <c r="Q111" s="174"/>
      <c r="R111" s="174"/>
    </row>
    <row r="112" spans="1:18" ht="24.95" customHeight="1">
      <c r="A112" s="187"/>
      <c r="B112" s="187"/>
      <c r="C112" s="187"/>
      <c r="D112" s="266" t="s">
        <v>151</v>
      </c>
      <c r="E112" s="266"/>
      <c r="F112" s="177"/>
      <c r="G112" s="124">
        <f>SUM(G110:G111)</f>
        <v>1001102.1950023997</v>
      </c>
      <c r="H112" s="174"/>
      <c r="I112" s="174"/>
      <c r="J112" s="174"/>
      <c r="K112" s="174"/>
      <c r="L112" s="174"/>
      <c r="M112" s="174"/>
      <c r="N112" s="174"/>
      <c r="O112" s="174"/>
      <c r="P112" s="174"/>
      <c r="Q112" s="174"/>
      <c r="R112" s="174"/>
    </row>
    <row r="113" spans="1:18" ht="24.95" customHeight="1">
      <c r="A113" s="101">
        <v>46</v>
      </c>
      <c r="B113" s="101">
        <v>1</v>
      </c>
      <c r="C113" s="101"/>
      <c r="D113" s="122" t="str">
        <f>+det!B401</f>
        <v xml:space="preserve">Repair Works For Doors, Windows, &amp; Ventilators </v>
      </c>
      <c r="E113" s="264" t="s">
        <v>212</v>
      </c>
      <c r="F113" s="265"/>
      <c r="G113" s="126">
        <v>41000</v>
      </c>
      <c r="H113" s="174"/>
      <c r="I113" s="174"/>
      <c r="J113" s="174"/>
      <c r="K113" s="174"/>
      <c r="L113" s="174"/>
      <c r="M113" s="174"/>
      <c r="N113" s="174"/>
      <c r="O113" s="174"/>
      <c r="P113" s="174"/>
      <c r="Q113" s="174"/>
      <c r="R113" s="174"/>
    </row>
    <row r="114" spans="1:18" ht="24.95" customHeight="1">
      <c r="A114" s="101"/>
      <c r="B114" s="101"/>
      <c r="C114" s="101"/>
      <c r="D114" s="266" t="s">
        <v>746</v>
      </c>
      <c r="E114" s="266"/>
      <c r="F114" s="191"/>
      <c r="G114" s="308">
        <f>SUM(G112:G113)</f>
        <v>1042102.1950023997</v>
      </c>
      <c r="H114" s="174"/>
      <c r="I114" s="174"/>
      <c r="J114" s="174"/>
      <c r="K114" s="174"/>
      <c r="L114" s="174"/>
      <c r="M114" s="174"/>
      <c r="N114" s="174"/>
      <c r="O114" s="174"/>
      <c r="P114" s="174"/>
      <c r="Q114" s="174"/>
      <c r="R114" s="174"/>
    </row>
    <row r="115" spans="1:18" ht="24.95" customHeight="1">
      <c r="A115" s="189"/>
      <c r="B115" s="189"/>
      <c r="C115" s="189"/>
      <c r="D115" s="269" t="s">
        <v>140</v>
      </c>
      <c r="E115" s="269"/>
      <c r="F115" s="190"/>
      <c r="G115" s="126">
        <f>G110*1%</f>
        <v>8483.9169067999974</v>
      </c>
      <c r="H115" s="174"/>
      <c r="I115" s="174"/>
      <c r="J115" s="174"/>
      <c r="K115" s="174"/>
      <c r="L115" s="174"/>
      <c r="M115" s="174"/>
      <c r="N115" s="174"/>
      <c r="O115" s="174"/>
      <c r="P115" s="174"/>
      <c r="Q115" s="174"/>
      <c r="R115" s="174"/>
    </row>
    <row r="116" spans="1:18" ht="24.95" customHeight="1">
      <c r="A116" s="187"/>
      <c r="B116" s="187"/>
      <c r="C116" s="187"/>
      <c r="D116" s="268" t="s">
        <v>141</v>
      </c>
      <c r="E116" s="268"/>
      <c r="F116" s="188"/>
      <c r="G116" s="126">
        <f>G114*7.5%</f>
        <v>78157.664625179983</v>
      </c>
      <c r="H116" s="174"/>
      <c r="I116" s="174"/>
      <c r="J116" s="174"/>
      <c r="K116" s="174"/>
      <c r="L116" s="174"/>
      <c r="M116" s="174"/>
      <c r="N116" s="174"/>
      <c r="O116" s="174"/>
      <c r="P116" s="174"/>
      <c r="Q116" s="174"/>
      <c r="R116" s="174"/>
    </row>
    <row r="117" spans="1:18" ht="24.95" customHeight="1">
      <c r="A117" s="187"/>
      <c r="B117" s="187"/>
      <c r="C117" s="187"/>
      <c r="D117" s="268" t="s">
        <v>883</v>
      </c>
      <c r="E117" s="268"/>
      <c r="F117" s="188"/>
      <c r="G117" s="126">
        <f>G114*1%</f>
        <v>10421.021950023998</v>
      </c>
      <c r="H117" s="174"/>
      <c r="I117" s="174"/>
      <c r="J117" s="174"/>
      <c r="K117" s="174"/>
      <c r="L117" s="174"/>
      <c r="M117" s="174"/>
      <c r="N117" s="174"/>
      <c r="O117" s="174"/>
      <c r="P117" s="174"/>
      <c r="Q117" s="174"/>
      <c r="R117" s="174"/>
    </row>
    <row r="118" spans="1:18" ht="24.95" customHeight="1">
      <c r="A118" s="187"/>
      <c r="B118" s="187"/>
      <c r="C118" s="187"/>
      <c r="D118" s="266" t="s">
        <v>152</v>
      </c>
      <c r="E118" s="266"/>
      <c r="F118" s="177"/>
      <c r="G118" s="124">
        <f>SUM(G114:G117)</f>
        <v>1139164.7984844036</v>
      </c>
      <c r="H118" s="174"/>
      <c r="I118" s="174"/>
      <c r="J118" s="174"/>
      <c r="K118" s="174"/>
      <c r="L118" s="174"/>
      <c r="M118" s="174"/>
      <c r="N118" s="174"/>
      <c r="O118" s="174"/>
      <c r="P118" s="174"/>
      <c r="Q118" s="174"/>
      <c r="R118" s="174"/>
    </row>
    <row r="119" spans="1:18" ht="24.95" customHeight="1">
      <c r="A119" s="187"/>
      <c r="B119" s="187"/>
      <c r="C119" s="187"/>
      <c r="D119" s="125" t="s">
        <v>98</v>
      </c>
      <c r="E119" s="267">
        <f>ROUND(G118/100000,2)</f>
        <v>11.39</v>
      </c>
      <c r="F119" s="267"/>
      <c r="G119" s="125" t="s">
        <v>153</v>
      </c>
      <c r="H119" s="174"/>
      <c r="I119" s="174"/>
      <c r="J119" s="174"/>
      <c r="K119" s="174"/>
      <c r="L119" s="174"/>
      <c r="M119" s="174"/>
      <c r="N119" s="174"/>
      <c r="O119" s="174"/>
      <c r="P119" s="174"/>
      <c r="Q119" s="174"/>
      <c r="R119" s="174"/>
    </row>
    <row r="120" spans="1:18">
      <c r="A120" s="174"/>
      <c r="B120" s="174"/>
      <c r="C120" s="174"/>
      <c r="D120" s="178"/>
      <c r="E120" s="174"/>
      <c r="F120" s="174"/>
      <c r="G120" s="174"/>
      <c r="H120" s="174"/>
      <c r="I120" s="174"/>
      <c r="J120" s="174"/>
      <c r="K120" s="174"/>
      <c r="L120" s="174"/>
      <c r="M120" s="174"/>
      <c r="N120" s="174"/>
      <c r="O120" s="174"/>
      <c r="P120" s="174"/>
      <c r="Q120" s="174"/>
      <c r="R120" s="174"/>
    </row>
    <row r="121" spans="1:18">
      <c r="A121" s="174"/>
      <c r="B121" s="174"/>
      <c r="C121" s="174"/>
      <c r="D121" s="178"/>
      <c r="E121" s="174">
        <v>11.38</v>
      </c>
      <c r="F121" s="174"/>
      <c r="G121" s="174"/>
      <c r="H121" s="174"/>
      <c r="I121" s="174"/>
      <c r="J121" s="174"/>
      <c r="K121" s="174"/>
      <c r="L121" s="174"/>
      <c r="M121" s="174"/>
      <c r="N121" s="174"/>
      <c r="O121" s="174"/>
      <c r="P121" s="174"/>
      <c r="Q121" s="174"/>
      <c r="R121" s="174"/>
    </row>
    <row r="122" spans="1:18">
      <c r="A122" s="174"/>
      <c r="B122" s="174"/>
      <c r="C122" s="174"/>
      <c r="D122" s="178"/>
      <c r="E122" s="174">
        <f>+E121-E119</f>
        <v>-9.9999999999997868E-3</v>
      </c>
      <c r="F122" s="174"/>
      <c r="G122" s="174"/>
      <c r="H122" s="174"/>
      <c r="I122" s="174">
        <f>11.38-11.17</f>
        <v>0.21000000000000085</v>
      </c>
      <c r="J122" s="174"/>
      <c r="K122" s="174"/>
      <c r="L122" s="174"/>
      <c r="M122" s="174"/>
      <c r="N122" s="174"/>
      <c r="O122" s="174"/>
      <c r="P122" s="174"/>
      <c r="Q122" s="174"/>
      <c r="R122" s="174"/>
    </row>
    <row r="123" spans="1:18">
      <c r="A123" s="174"/>
      <c r="B123" s="174"/>
      <c r="C123" s="174"/>
      <c r="D123" s="174"/>
      <c r="E123" s="174"/>
      <c r="F123" s="174"/>
      <c r="G123" s="174"/>
      <c r="H123" s="174"/>
      <c r="I123" s="174"/>
      <c r="J123" s="174"/>
      <c r="K123" s="174"/>
      <c r="L123" s="174"/>
      <c r="M123" s="174"/>
      <c r="N123" s="174"/>
      <c r="O123" s="174"/>
      <c r="P123" s="174"/>
      <c r="Q123" s="174"/>
      <c r="R123" s="174"/>
    </row>
    <row r="124" spans="1:18">
      <c r="A124" s="174"/>
      <c r="B124" s="174"/>
      <c r="C124" s="174"/>
      <c r="D124" s="174"/>
      <c r="E124" s="174"/>
      <c r="F124" s="174"/>
      <c r="G124" s="174"/>
      <c r="H124" s="174"/>
      <c r="I124" s="174"/>
      <c r="J124" s="174"/>
      <c r="K124" s="174"/>
      <c r="L124" s="174"/>
      <c r="M124" s="174"/>
      <c r="N124" s="174"/>
      <c r="O124" s="174"/>
      <c r="P124" s="174"/>
      <c r="Q124" s="174"/>
      <c r="R124" s="174"/>
    </row>
    <row r="125" spans="1:18">
      <c r="A125" s="174"/>
      <c r="B125" s="174"/>
      <c r="C125" s="174"/>
      <c r="D125" s="175"/>
      <c r="E125" s="179"/>
      <c r="F125" s="174"/>
      <c r="G125" s="174"/>
      <c r="H125" s="174"/>
      <c r="I125" s="174"/>
      <c r="J125" s="174"/>
      <c r="K125" s="174"/>
      <c r="L125" s="174"/>
      <c r="M125" s="174"/>
      <c r="N125" s="174"/>
      <c r="O125" s="174"/>
      <c r="P125" s="174"/>
      <c r="Q125" s="174"/>
      <c r="R125" s="174"/>
    </row>
    <row r="126" spans="1:18" ht="27" customHeight="1">
      <c r="A126" s="174"/>
      <c r="B126" s="174"/>
      <c r="C126" s="174"/>
      <c r="D126" s="175"/>
      <c r="E126" s="179"/>
      <c r="F126" s="174"/>
      <c r="G126" s="174"/>
      <c r="H126" s="174"/>
      <c r="I126" s="174"/>
      <c r="J126" s="174"/>
      <c r="K126" s="174"/>
      <c r="L126" s="174"/>
      <c r="M126" s="174"/>
      <c r="N126" s="174"/>
      <c r="O126" s="174"/>
      <c r="P126" s="174"/>
      <c r="Q126" s="174"/>
      <c r="R126" s="174"/>
    </row>
    <row r="127" spans="1:18">
      <c r="A127" s="174"/>
      <c r="B127" s="174"/>
      <c r="C127" s="174"/>
      <c r="D127" s="175"/>
      <c r="E127" s="179"/>
      <c r="F127" s="174"/>
      <c r="G127" s="174"/>
      <c r="H127" s="174"/>
      <c r="I127" s="174"/>
      <c r="J127" s="174"/>
      <c r="K127" s="174"/>
      <c r="L127" s="174"/>
      <c r="M127" s="174"/>
      <c r="N127" s="174"/>
      <c r="O127" s="174"/>
      <c r="P127" s="174"/>
      <c r="Q127" s="174"/>
      <c r="R127" s="174"/>
    </row>
    <row r="128" spans="1:18">
      <c r="A128" s="174"/>
      <c r="B128" s="174"/>
      <c r="C128" s="174"/>
      <c r="D128" s="175"/>
      <c r="E128" s="179"/>
      <c r="F128" s="174"/>
      <c r="G128" s="174"/>
      <c r="H128" s="174"/>
      <c r="I128" s="174"/>
      <c r="J128" s="174"/>
      <c r="K128" s="174"/>
      <c r="L128" s="174"/>
      <c r="M128" s="174"/>
      <c r="N128" s="174"/>
      <c r="O128" s="174"/>
      <c r="P128" s="174"/>
      <c r="Q128" s="174"/>
      <c r="R128" s="174"/>
    </row>
    <row r="129" spans="1:18">
      <c r="A129" s="174"/>
      <c r="B129" s="174"/>
      <c r="C129" s="174"/>
      <c r="D129" s="175"/>
      <c r="E129" s="179"/>
      <c r="F129" s="174"/>
      <c r="G129" s="174"/>
      <c r="H129" s="174"/>
      <c r="I129" s="174"/>
      <c r="J129" s="174"/>
      <c r="K129" s="174"/>
      <c r="L129" s="174"/>
      <c r="M129" s="174"/>
      <c r="N129" s="174"/>
      <c r="O129" s="174"/>
      <c r="P129" s="174"/>
      <c r="Q129" s="174"/>
      <c r="R129" s="174"/>
    </row>
    <row r="130" spans="1:18">
      <c r="A130" s="174"/>
      <c r="B130" s="174"/>
      <c r="C130" s="174"/>
      <c r="D130" s="175"/>
      <c r="E130" s="179"/>
      <c r="F130" s="174"/>
      <c r="G130" s="174"/>
      <c r="H130" s="174"/>
      <c r="I130" s="174"/>
      <c r="J130" s="174"/>
      <c r="K130" s="174"/>
      <c r="L130" s="174"/>
      <c r="M130" s="174"/>
      <c r="N130" s="174"/>
      <c r="O130" s="174"/>
      <c r="P130" s="174"/>
      <c r="Q130" s="174"/>
      <c r="R130" s="174"/>
    </row>
    <row r="131" spans="1:18">
      <c r="A131" s="174"/>
      <c r="B131" s="174"/>
      <c r="C131" s="174"/>
      <c r="D131" s="175"/>
      <c r="E131" s="179"/>
      <c r="F131" s="174"/>
      <c r="G131" s="174"/>
      <c r="H131" s="174"/>
      <c r="I131" s="174"/>
      <c r="J131" s="174"/>
      <c r="K131" s="174"/>
      <c r="L131" s="174"/>
      <c r="M131" s="174"/>
      <c r="N131" s="174"/>
      <c r="O131" s="174"/>
      <c r="P131" s="174"/>
      <c r="Q131" s="174"/>
      <c r="R131" s="174"/>
    </row>
    <row r="132" spans="1:18">
      <c r="A132" s="174"/>
      <c r="B132" s="174"/>
      <c r="C132" s="174"/>
      <c r="D132" s="175"/>
      <c r="E132" s="179"/>
      <c r="F132" s="174"/>
      <c r="G132" s="174"/>
      <c r="H132" s="174"/>
      <c r="I132" s="174"/>
      <c r="J132" s="174"/>
      <c r="K132" s="174"/>
      <c r="L132" s="174"/>
      <c r="M132" s="174"/>
      <c r="N132" s="174"/>
      <c r="O132" s="174"/>
      <c r="P132" s="174"/>
      <c r="Q132" s="174"/>
      <c r="R132" s="174"/>
    </row>
    <row r="133" spans="1:18">
      <c r="A133" s="174"/>
      <c r="B133" s="174"/>
      <c r="C133" s="174"/>
      <c r="D133" s="175"/>
      <c r="E133" s="179"/>
      <c r="F133" s="174"/>
      <c r="G133" s="174"/>
      <c r="H133" s="174"/>
      <c r="I133" s="174"/>
      <c r="J133" s="174"/>
      <c r="K133" s="174"/>
      <c r="L133" s="174"/>
      <c r="M133" s="174"/>
      <c r="N133" s="174"/>
      <c r="O133" s="174"/>
      <c r="P133" s="174"/>
      <c r="Q133" s="174"/>
      <c r="R133" s="174"/>
    </row>
    <row r="134" spans="1:18">
      <c r="A134" s="174"/>
      <c r="B134" s="174"/>
      <c r="C134" s="174"/>
      <c r="D134" s="175"/>
      <c r="E134" s="179"/>
      <c r="F134" s="174"/>
      <c r="G134" s="174"/>
      <c r="H134" s="174"/>
      <c r="I134" s="174"/>
      <c r="J134" s="174"/>
      <c r="K134" s="174"/>
      <c r="L134" s="174"/>
      <c r="M134" s="174"/>
      <c r="N134" s="174"/>
      <c r="O134" s="174"/>
      <c r="P134" s="174"/>
      <c r="Q134" s="174"/>
      <c r="R134" s="174"/>
    </row>
    <row r="135" spans="1:18">
      <c r="A135" s="174"/>
      <c r="B135" s="174"/>
      <c r="C135" s="174"/>
      <c r="D135" s="175"/>
      <c r="E135" s="179"/>
      <c r="F135" s="174"/>
      <c r="G135" s="174"/>
      <c r="H135" s="174"/>
      <c r="I135" s="174"/>
      <c r="J135" s="174"/>
      <c r="K135" s="174"/>
      <c r="L135" s="174"/>
      <c r="M135" s="174"/>
      <c r="N135" s="174"/>
      <c r="O135" s="174"/>
      <c r="P135" s="174"/>
      <c r="Q135" s="174"/>
      <c r="R135" s="174"/>
    </row>
    <row r="136" spans="1:18">
      <c r="A136" s="174"/>
      <c r="B136" s="174"/>
      <c r="C136" s="174"/>
      <c r="D136" s="178"/>
      <c r="E136" s="179"/>
      <c r="F136" s="174"/>
      <c r="G136" s="174"/>
      <c r="H136" s="174"/>
      <c r="I136" s="174"/>
      <c r="J136" s="174"/>
      <c r="K136" s="174"/>
      <c r="L136" s="174"/>
      <c r="M136" s="174"/>
      <c r="N136" s="174"/>
      <c r="O136" s="174"/>
      <c r="P136" s="174"/>
      <c r="Q136" s="174"/>
      <c r="R136" s="174"/>
    </row>
    <row r="137" spans="1:18">
      <c r="A137" s="174"/>
      <c r="B137" s="174"/>
      <c r="C137" s="174"/>
      <c r="D137" s="178"/>
      <c r="E137" s="179"/>
      <c r="F137" s="174"/>
      <c r="G137" s="174"/>
      <c r="H137" s="174"/>
      <c r="I137" s="174"/>
      <c r="J137" s="174"/>
      <c r="K137" s="174"/>
      <c r="L137" s="174"/>
      <c r="M137" s="174"/>
      <c r="N137" s="174"/>
      <c r="O137" s="174"/>
      <c r="P137" s="174"/>
      <c r="Q137" s="174"/>
      <c r="R137" s="174"/>
    </row>
    <row r="138" spans="1:18">
      <c r="A138" s="174"/>
      <c r="B138" s="174"/>
      <c r="C138" s="174"/>
      <c r="D138" s="178"/>
      <c r="E138" s="179"/>
      <c r="F138" s="174"/>
      <c r="G138" s="174"/>
      <c r="H138" s="174"/>
      <c r="I138" s="174"/>
      <c r="J138" s="174"/>
      <c r="K138" s="174"/>
      <c r="L138" s="174"/>
      <c r="M138" s="174"/>
      <c r="N138" s="174"/>
      <c r="O138" s="174"/>
      <c r="P138" s="174"/>
      <c r="Q138" s="174"/>
      <c r="R138" s="174"/>
    </row>
    <row r="139" spans="1:18">
      <c r="A139" s="174"/>
      <c r="B139" s="174"/>
      <c r="C139" s="174"/>
      <c r="D139" s="178"/>
      <c r="E139" s="179"/>
      <c r="F139" s="174"/>
      <c r="G139" s="174"/>
      <c r="H139" s="174"/>
      <c r="I139" s="174"/>
      <c r="J139" s="174"/>
      <c r="K139" s="174"/>
      <c r="L139" s="174"/>
      <c r="M139" s="174"/>
      <c r="N139" s="174"/>
      <c r="O139" s="174"/>
      <c r="P139" s="174"/>
      <c r="Q139" s="174"/>
      <c r="R139" s="174"/>
    </row>
    <row r="140" spans="1:18">
      <c r="A140" s="174"/>
      <c r="B140" s="174"/>
      <c r="C140" s="174"/>
      <c r="D140" s="178"/>
      <c r="E140" s="179"/>
      <c r="F140" s="174"/>
      <c r="G140" s="174"/>
      <c r="H140" s="174"/>
      <c r="I140" s="174"/>
      <c r="J140" s="174"/>
      <c r="K140" s="174"/>
      <c r="L140" s="174"/>
      <c r="M140" s="174"/>
      <c r="N140" s="174"/>
      <c r="O140" s="174"/>
      <c r="P140" s="174"/>
      <c r="Q140" s="174"/>
      <c r="R140" s="174"/>
    </row>
    <row r="141" spans="1:18">
      <c r="A141" s="174"/>
      <c r="B141" s="174"/>
      <c r="C141" s="174"/>
      <c r="D141" s="178"/>
      <c r="E141" s="179"/>
      <c r="F141" s="174"/>
      <c r="G141" s="174"/>
      <c r="H141" s="174"/>
      <c r="I141" s="174"/>
      <c r="J141" s="174"/>
      <c r="K141" s="174"/>
      <c r="L141" s="174"/>
      <c r="M141" s="174"/>
      <c r="N141" s="174"/>
      <c r="O141" s="174"/>
      <c r="P141" s="174"/>
      <c r="Q141" s="174"/>
      <c r="R141" s="174"/>
    </row>
    <row r="142" spans="1:18">
      <c r="A142" s="174"/>
      <c r="B142" s="174"/>
      <c r="C142" s="174"/>
      <c r="D142" s="178"/>
      <c r="E142" s="179"/>
      <c r="F142" s="174"/>
      <c r="G142" s="174"/>
      <c r="H142" s="174"/>
      <c r="I142" s="174"/>
      <c r="J142" s="174"/>
      <c r="K142" s="174"/>
      <c r="L142" s="174"/>
      <c r="M142" s="174"/>
      <c r="N142" s="174"/>
      <c r="O142" s="174"/>
      <c r="P142" s="174"/>
      <c r="Q142" s="174"/>
      <c r="R142" s="174"/>
    </row>
    <row r="143" spans="1:18">
      <c r="A143" s="174"/>
      <c r="B143" s="174"/>
      <c r="C143" s="174"/>
      <c r="D143" s="178"/>
      <c r="E143" s="179"/>
      <c r="F143" s="174"/>
      <c r="G143" s="174"/>
      <c r="H143" s="174"/>
      <c r="I143" s="174"/>
      <c r="J143" s="174"/>
      <c r="K143" s="174"/>
      <c r="L143" s="174"/>
      <c r="M143" s="174"/>
      <c r="N143" s="174"/>
      <c r="O143" s="174"/>
      <c r="P143" s="174"/>
      <c r="Q143" s="174"/>
      <c r="R143" s="174"/>
    </row>
    <row r="144" spans="1:18">
      <c r="A144" s="174"/>
      <c r="B144" s="174"/>
      <c r="C144" s="174"/>
      <c r="D144" s="178"/>
      <c r="E144" s="179"/>
      <c r="F144" s="174"/>
      <c r="G144" s="174"/>
      <c r="H144" s="174"/>
      <c r="I144" s="174"/>
      <c r="J144" s="174"/>
      <c r="K144" s="174"/>
      <c r="L144" s="174"/>
      <c r="M144" s="174"/>
      <c r="N144" s="174"/>
      <c r="O144" s="174"/>
      <c r="P144" s="174"/>
      <c r="Q144" s="174"/>
      <c r="R144" s="174"/>
    </row>
    <row r="145" spans="1:18">
      <c r="A145" s="174"/>
      <c r="B145" s="174"/>
      <c r="C145" s="174"/>
      <c r="D145" s="178"/>
      <c r="E145" s="179"/>
      <c r="F145" s="174"/>
      <c r="G145" s="174"/>
      <c r="H145" s="174"/>
      <c r="I145" s="174"/>
      <c r="J145" s="174"/>
      <c r="K145" s="174"/>
      <c r="L145" s="174"/>
      <c r="M145" s="174"/>
      <c r="N145" s="174"/>
      <c r="O145" s="174"/>
      <c r="P145" s="174"/>
      <c r="Q145" s="174"/>
      <c r="R145" s="174"/>
    </row>
    <row r="146" spans="1:18">
      <c r="A146" s="174"/>
      <c r="B146" s="174"/>
      <c r="C146" s="174"/>
      <c r="D146" s="178"/>
      <c r="E146" s="179"/>
      <c r="F146" s="174"/>
      <c r="G146" s="174"/>
      <c r="H146" s="174"/>
      <c r="I146" s="174"/>
      <c r="J146" s="174"/>
      <c r="K146" s="174"/>
      <c r="L146" s="174"/>
      <c r="M146" s="174"/>
      <c r="N146" s="174"/>
      <c r="O146" s="174"/>
      <c r="P146" s="174"/>
      <c r="Q146" s="174"/>
      <c r="R146" s="174"/>
    </row>
    <row r="147" spans="1:18">
      <c r="A147" s="174"/>
      <c r="B147" s="174"/>
      <c r="C147" s="174"/>
      <c r="D147" s="178"/>
      <c r="E147" s="179"/>
      <c r="F147" s="174"/>
      <c r="G147" s="174"/>
      <c r="H147" s="174"/>
      <c r="I147" s="174"/>
      <c r="J147" s="174"/>
      <c r="K147" s="174"/>
      <c r="L147" s="174"/>
      <c r="M147" s="174"/>
      <c r="N147" s="174"/>
      <c r="O147" s="174"/>
      <c r="P147" s="174"/>
      <c r="Q147" s="174"/>
      <c r="R147" s="174"/>
    </row>
    <row r="148" spans="1:18">
      <c r="A148" s="174"/>
      <c r="B148" s="174"/>
      <c r="C148" s="174"/>
      <c r="D148" s="178"/>
      <c r="E148" s="179"/>
      <c r="F148" s="174"/>
      <c r="G148" s="174"/>
      <c r="H148" s="174"/>
      <c r="I148" s="174"/>
      <c r="J148" s="174"/>
      <c r="K148" s="174"/>
      <c r="L148" s="174"/>
      <c r="M148" s="174"/>
      <c r="N148" s="174"/>
      <c r="O148" s="174"/>
      <c r="P148" s="174"/>
      <c r="Q148" s="174"/>
      <c r="R148" s="174"/>
    </row>
    <row r="149" spans="1:18">
      <c r="A149" s="174"/>
      <c r="B149" s="174"/>
      <c r="C149" s="174"/>
      <c r="D149" s="178"/>
      <c r="E149" s="179"/>
      <c r="F149" s="174"/>
      <c r="G149" s="174"/>
      <c r="H149" s="174"/>
      <c r="I149" s="174"/>
      <c r="J149" s="174"/>
      <c r="K149" s="174"/>
      <c r="L149" s="174"/>
      <c r="M149" s="174"/>
      <c r="N149" s="174"/>
      <c r="O149" s="174"/>
      <c r="P149" s="174"/>
      <c r="Q149" s="174"/>
      <c r="R149" s="174"/>
    </row>
    <row r="150" spans="1:18">
      <c r="A150" s="174"/>
      <c r="B150" s="174"/>
      <c r="C150" s="174"/>
      <c r="D150" s="178"/>
      <c r="E150" s="179"/>
      <c r="F150" s="174"/>
      <c r="G150" s="174"/>
      <c r="H150" s="174"/>
      <c r="I150" s="174"/>
      <c r="J150" s="174"/>
      <c r="K150" s="174"/>
      <c r="L150" s="174"/>
      <c r="M150" s="174"/>
      <c r="N150" s="174"/>
      <c r="O150" s="174"/>
      <c r="P150" s="174"/>
      <c r="Q150" s="174"/>
      <c r="R150" s="174"/>
    </row>
    <row r="151" spans="1:18">
      <c r="A151" s="174"/>
      <c r="B151" s="174"/>
      <c r="C151" s="174"/>
      <c r="D151" s="178"/>
      <c r="E151" s="179"/>
      <c r="F151" s="174"/>
      <c r="G151" s="174"/>
      <c r="H151" s="174"/>
      <c r="I151" s="174"/>
      <c r="J151" s="174"/>
      <c r="K151" s="174"/>
      <c r="L151" s="174"/>
      <c r="M151" s="174"/>
      <c r="N151" s="174"/>
      <c r="O151" s="174"/>
      <c r="P151" s="174"/>
      <c r="Q151" s="174"/>
      <c r="R151" s="174"/>
    </row>
    <row r="152" spans="1:18">
      <c r="A152" s="174"/>
      <c r="B152" s="174"/>
      <c r="C152" s="174"/>
      <c r="D152" s="178"/>
      <c r="E152" s="179"/>
      <c r="F152" s="174"/>
      <c r="G152" s="174"/>
      <c r="H152" s="174"/>
      <c r="I152" s="174"/>
      <c r="J152" s="174"/>
      <c r="K152" s="174"/>
      <c r="L152" s="174"/>
      <c r="M152" s="174"/>
      <c r="N152" s="174"/>
      <c r="O152" s="174"/>
      <c r="P152" s="174"/>
      <c r="Q152" s="174"/>
      <c r="R152" s="174"/>
    </row>
    <row r="153" spans="1:18">
      <c r="A153" s="174"/>
      <c r="B153" s="174"/>
      <c r="C153" s="174"/>
      <c r="D153" s="178"/>
      <c r="E153" s="179"/>
      <c r="F153" s="174"/>
      <c r="G153" s="174"/>
      <c r="H153" s="174"/>
      <c r="I153" s="174"/>
      <c r="J153" s="174"/>
      <c r="K153" s="174"/>
      <c r="L153" s="174"/>
      <c r="M153" s="174"/>
      <c r="N153" s="174"/>
      <c r="O153" s="174"/>
      <c r="P153" s="174"/>
      <c r="Q153" s="174"/>
      <c r="R153" s="174"/>
    </row>
  </sheetData>
  <mergeCells count="62">
    <mergeCell ref="E106:F106"/>
    <mergeCell ref="E108:F108"/>
    <mergeCell ref="E14:F14"/>
    <mergeCell ref="E12:F12"/>
    <mergeCell ref="E6:F6"/>
    <mergeCell ref="E8:F8"/>
    <mergeCell ref="E88:F88"/>
    <mergeCell ref="E25:F25"/>
    <mergeCell ref="E23:F23"/>
    <mergeCell ref="E21:F21"/>
    <mergeCell ref="E18:F18"/>
    <mergeCell ref="E16:F16"/>
    <mergeCell ref="E35:F35"/>
    <mergeCell ref="E33:F33"/>
    <mergeCell ref="E31:F31"/>
    <mergeCell ref="E29:F29"/>
    <mergeCell ref="E27:F27"/>
    <mergeCell ref="E44:F44"/>
    <mergeCell ref="E42:F42"/>
    <mergeCell ref="E40:F40"/>
    <mergeCell ref="E38:F38"/>
    <mergeCell ref="E96:F96"/>
    <mergeCell ref="E55:F55"/>
    <mergeCell ref="E53:F53"/>
    <mergeCell ref="E51:F51"/>
    <mergeCell ref="E49:F49"/>
    <mergeCell ref="E76:F76"/>
    <mergeCell ref="E74:F74"/>
    <mergeCell ref="E72:F72"/>
    <mergeCell ref="E69:F69"/>
    <mergeCell ref="E67:F67"/>
    <mergeCell ref="E47:F47"/>
    <mergeCell ref="E65:F65"/>
    <mergeCell ref="E63:F63"/>
    <mergeCell ref="E61:F61"/>
    <mergeCell ref="E59:F59"/>
    <mergeCell ref="E57:F57"/>
    <mergeCell ref="D118:E118"/>
    <mergeCell ref="E119:F119"/>
    <mergeCell ref="D111:E111"/>
    <mergeCell ref="D112:E112"/>
    <mergeCell ref="D115:E115"/>
    <mergeCell ref="D117:E117"/>
    <mergeCell ref="D116:E116"/>
    <mergeCell ref="E113:F113"/>
    <mergeCell ref="D114:E114"/>
    <mergeCell ref="A1:G1"/>
    <mergeCell ref="A2:G2"/>
    <mergeCell ref="A3:G3"/>
    <mergeCell ref="D110:E110"/>
    <mergeCell ref="E10:F10"/>
    <mergeCell ref="E104:F104"/>
    <mergeCell ref="E102:F102"/>
    <mergeCell ref="E100:F100"/>
    <mergeCell ref="E98:F98"/>
    <mergeCell ref="E94:F94"/>
    <mergeCell ref="E91:F91"/>
    <mergeCell ref="E86:F86"/>
    <mergeCell ref="E84:F84"/>
    <mergeCell ref="E82:F82"/>
    <mergeCell ref="E80:F80"/>
    <mergeCell ref="E78:F78"/>
  </mergeCells>
  <pageMargins left="0.70866141732283472" right="0.28999999999999998" top="0.63" bottom="0.52" header="0.31496062992125984" footer="0.31496062992125984"/>
  <pageSetup paperSize="9" scale="84" fitToHeight="4" orientation="portrait" r:id="rId1"/>
</worksheet>
</file>

<file path=xl/worksheets/sheet2.xml><?xml version="1.0" encoding="utf-8"?>
<worksheet xmlns="http://schemas.openxmlformats.org/spreadsheetml/2006/main" xmlns:r="http://schemas.openxmlformats.org/officeDocument/2006/relationships">
  <sheetPr>
    <tabColor rgb="FF00B0F0"/>
  </sheetPr>
  <dimension ref="A1:O478"/>
  <sheetViews>
    <sheetView view="pageBreakPreview" topLeftCell="A103" zoomScaleNormal="85" zoomScaleSheetLayoutView="100" workbookViewId="0">
      <selection activeCell="G110" sqref="G110"/>
    </sheetView>
  </sheetViews>
  <sheetFormatPr defaultRowHeight="15.75"/>
  <cols>
    <col min="1" max="1" width="5.140625" style="119" customWidth="1"/>
    <col min="2" max="2" width="51.42578125" style="120" customWidth="1"/>
    <col min="3" max="5" width="4.7109375" style="119" customWidth="1"/>
    <col min="6" max="8" width="8.7109375" style="103" customWidth="1"/>
    <col min="9" max="9" width="10.85546875" style="103" customWidth="1"/>
    <col min="10" max="16384" width="9.140625" style="103"/>
  </cols>
  <sheetData>
    <row r="1" spans="1:13" ht="44.25" customHeight="1" thickBot="1">
      <c r="A1" s="275" t="s">
        <v>734</v>
      </c>
      <c r="B1" s="276"/>
      <c r="C1" s="276"/>
      <c r="D1" s="276"/>
      <c r="E1" s="276"/>
      <c r="F1" s="276"/>
      <c r="G1" s="276"/>
      <c r="H1" s="276"/>
      <c r="I1" s="276"/>
      <c r="J1" s="102"/>
      <c r="K1" s="102"/>
      <c r="L1" s="102"/>
      <c r="M1" s="102"/>
    </row>
    <row r="2" spans="1:13" ht="50.25" customHeight="1" thickBot="1">
      <c r="A2" s="277" t="s">
        <v>735</v>
      </c>
      <c r="B2" s="277"/>
      <c r="C2" s="277"/>
      <c r="D2" s="277"/>
      <c r="E2" s="277"/>
      <c r="F2" s="277"/>
      <c r="G2" s="277"/>
      <c r="H2" s="277"/>
      <c r="I2" s="277"/>
      <c r="J2" s="102"/>
      <c r="K2" s="102"/>
      <c r="L2" s="102"/>
      <c r="M2" s="102"/>
    </row>
    <row r="3" spans="1:13" ht="24.75" customHeight="1" thickBot="1">
      <c r="A3" s="278" t="s">
        <v>95</v>
      </c>
      <c r="B3" s="278"/>
      <c r="C3" s="278"/>
      <c r="D3" s="278"/>
      <c r="E3" s="278"/>
      <c r="F3" s="278"/>
      <c r="G3" s="278"/>
      <c r="H3" s="278"/>
      <c r="I3" s="278"/>
      <c r="J3" s="102"/>
      <c r="K3" s="102"/>
      <c r="L3" s="102"/>
      <c r="M3" s="102"/>
    </row>
    <row r="4" spans="1:13" ht="37.5" customHeight="1" thickBot="1">
      <c r="A4" s="171" t="s">
        <v>466</v>
      </c>
      <c r="B4" s="172" t="s">
        <v>467</v>
      </c>
      <c r="C4" s="274" t="s">
        <v>198</v>
      </c>
      <c r="D4" s="274"/>
      <c r="E4" s="274"/>
      <c r="F4" s="173" t="s">
        <v>736</v>
      </c>
      <c r="G4" s="173" t="s">
        <v>737</v>
      </c>
      <c r="H4" s="173" t="s">
        <v>738</v>
      </c>
      <c r="I4" s="173" t="s">
        <v>740</v>
      </c>
      <c r="J4" s="102"/>
      <c r="K4" s="107"/>
      <c r="L4" s="102"/>
      <c r="M4" s="102"/>
    </row>
    <row r="5" spans="1:13" ht="31.5">
      <c r="A5" s="128">
        <v>1</v>
      </c>
      <c r="B5" s="129" t="s">
        <v>97</v>
      </c>
      <c r="C5" s="130"/>
      <c r="D5" s="130"/>
      <c r="E5" s="130"/>
      <c r="F5" s="131"/>
      <c r="G5" s="131"/>
      <c r="H5" s="131"/>
      <c r="I5" s="132"/>
      <c r="J5" s="102"/>
      <c r="K5" s="102"/>
      <c r="L5" s="102"/>
      <c r="M5" s="102"/>
    </row>
    <row r="6" spans="1:13" ht="24.95" customHeight="1">
      <c r="A6" s="133"/>
      <c r="B6" s="134" t="s">
        <v>438</v>
      </c>
      <c r="C6" s="135"/>
      <c r="D6" s="135"/>
      <c r="E6" s="135"/>
      <c r="F6" s="136"/>
      <c r="G6" s="136"/>
      <c r="H6" s="136"/>
      <c r="I6" s="137"/>
      <c r="J6" s="102"/>
      <c r="K6" s="102"/>
    </row>
    <row r="7" spans="1:13" ht="24.95" customHeight="1">
      <c r="A7" s="138"/>
      <c r="B7" s="139" t="s">
        <v>437</v>
      </c>
      <c r="C7" s="135">
        <v>1</v>
      </c>
      <c r="D7" s="135" t="s">
        <v>739</v>
      </c>
      <c r="E7" s="135">
        <v>1</v>
      </c>
      <c r="F7" s="140">
        <v>12.8</v>
      </c>
      <c r="G7" s="140"/>
      <c r="H7" s="140">
        <v>2.9</v>
      </c>
      <c r="I7" s="141">
        <f>ROUND(PRODUCT(C7:H7),2)</f>
        <v>37.119999999999997</v>
      </c>
      <c r="J7" s="102"/>
      <c r="K7" s="102"/>
    </row>
    <row r="8" spans="1:13" ht="24.95" customHeight="1">
      <c r="A8" s="138"/>
      <c r="B8" s="139" t="s">
        <v>436</v>
      </c>
      <c r="C8" s="135">
        <v>1</v>
      </c>
      <c r="D8" s="135" t="s">
        <v>739</v>
      </c>
      <c r="E8" s="135">
        <v>1</v>
      </c>
      <c r="F8" s="140">
        <v>19</v>
      </c>
      <c r="G8" s="140"/>
      <c r="H8" s="140">
        <v>2.9</v>
      </c>
      <c r="I8" s="141">
        <f t="shared" ref="I8:I19" si="0">ROUND(PRODUCT(C8:H8),2)</f>
        <v>55.1</v>
      </c>
      <c r="J8" s="102"/>
      <c r="K8" s="102"/>
    </row>
    <row r="9" spans="1:13" ht="24.95" customHeight="1">
      <c r="A9" s="138"/>
      <c r="B9" s="139" t="s">
        <v>439</v>
      </c>
      <c r="C9" s="135">
        <v>1</v>
      </c>
      <c r="D9" s="135" t="s">
        <v>739</v>
      </c>
      <c r="E9" s="135">
        <v>1</v>
      </c>
      <c r="F9" s="140">
        <v>12.8</v>
      </c>
      <c r="G9" s="140"/>
      <c r="H9" s="140">
        <v>2.9</v>
      </c>
      <c r="I9" s="141">
        <f t="shared" si="0"/>
        <v>37.119999999999997</v>
      </c>
      <c r="J9" s="102"/>
      <c r="K9" s="102"/>
    </row>
    <row r="10" spans="1:13" ht="24.95" customHeight="1">
      <c r="A10" s="138"/>
      <c r="B10" s="139" t="s">
        <v>440</v>
      </c>
      <c r="C10" s="135">
        <v>1</v>
      </c>
      <c r="D10" s="135" t="s">
        <v>739</v>
      </c>
      <c r="E10" s="135">
        <v>1</v>
      </c>
      <c r="F10" s="140">
        <v>6</v>
      </c>
      <c r="G10" s="140"/>
      <c r="H10" s="140">
        <v>2.9</v>
      </c>
      <c r="I10" s="141">
        <f t="shared" si="0"/>
        <v>17.399999999999999</v>
      </c>
      <c r="J10" s="102"/>
      <c r="K10" s="102"/>
    </row>
    <row r="11" spans="1:13" ht="24.95" customHeight="1">
      <c r="A11" s="138"/>
      <c r="B11" s="139" t="s">
        <v>441</v>
      </c>
      <c r="C11" s="135">
        <v>1</v>
      </c>
      <c r="D11" s="135" t="s">
        <v>739</v>
      </c>
      <c r="E11" s="135">
        <v>1</v>
      </c>
      <c r="F11" s="140">
        <v>11.7</v>
      </c>
      <c r="G11" s="140"/>
      <c r="H11" s="140">
        <v>2.9</v>
      </c>
      <c r="I11" s="141">
        <f t="shared" si="0"/>
        <v>33.93</v>
      </c>
      <c r="J11" s="102"/>
      <c r="K11" s="102"/>
    </row>
    <row r="12" spans="1:13" ht="24.95" customHeight="1">
      <c r="A12" s="138"/>
      <c r="B12" s="139" t="s">
        <v>442</v>
      </c>
      <c r="C12" s="135">
        <v>1</v>
      </c>
      <c r="D12" s="135" t="s">
        <v>739</v>
      </c>
      <c r="E12" s="135">
        <v>1</v>
      </c>
      <c r="F12" s="140">
        <v>26.8</v>
      </c>
      <c r="G12" s="140"/>
      <c r="H12" s="140">
        <v>4.0999999999999996</v>
      </c>
      <c r="I12" s="141">
        <f t="shared" si="0"/>
        <v>109.88</v>
      </c>
      <c r="J12" s="102"/>
      <c r="K12" s="102"/>
    </row>
    <row r="13" spans="1:13" ht="24.95" customHeight="1">
      <c r="A13" s="138"/>
      <c r="B13" s="139" t="s">
        <v>445</v>
      </c>
      <c r="C13" s="135">
        <v>1</v>
      </c>
      <c r="D13" s="135" t="s">
        <v>739</v>
      </c>
      <c r="E13" s="135">
        <v>1</v>
      </c>
      <c r="F13" s="140">
        <v>16.399999999999999</v>
      </c>
      <c r="G13" s="140"/>
      <c r="H13" s="140">
        <v>2.9</v>
      </c>
      <c r="I13" s="141">
        <f t="shared" si="0"/>
        <v>47.56</v>
      </c>
      <c r="J13" s="102"/>
      <c r="K13" s="102"/>
    </row>
    <row r="14" spans="1:13" ht="24.95" customHeight="1">
      <c r="A14" s="138"/>
      <c r="B14" s="139" t="s">
        <v>443</v>
      </c>
      <c r="C14" s="135">
        <v>1</v>
      </c>
      <c r="D14" s="135" t="s">
        <v>739</v>
      </c>
      <c r="E14" s="135">
        <v>1</v>
      </c>
      <c r="F14" s="140">
        <v>11</v>
      </c>
      <c r="G14" s="140"/>
      <c r="H14" s="140">
        <v>2.9</v>
      </c>
      <c r="I14" s="141">
        <f t="shared" si="0"/>
        <v>31.9</v>
      </c>
      <c r="J14" s="102"/>
      <c r="K14" s="102"/>
    </row>
    <row r="15" spans="1:13" ht="24.95" customHeight="1">
      <c r="A15" s="138"/>
      <c r="B15" s="139" t="s">
        <v>444</v>
      </c>
      <c r="C15" s="135">
        <v>1</v>
      </c>
      <c r="D15" s="135" t="s">
        <v>739</v>
      </c>
      <c r="E15" s="135">
        <v>1</v>
      </c>
      <c r="F15" s="140">
        <v>10</v>
      </c>
      <c r="G15" s="140"/>
      <c r="H15" s="140">
        <v>2.9</v>
      </c>
      <c r="I15" s="141">
        <f t="shared" si="0"/>
        <v>29</v>
      </c>
      <c r="J15" s="102"/>
      <c r="K15" s="102"/>
    </row>
    <row r="16" spans="1:13" ht="24.95" customHeight="1">
      <c r="A16" s="138"/>
      <c r="B16" s="139" t="s">
        <v>103</v>
      </c>
      <c r="C16" s="135">
        <v>1</v>
      </c>
      <c r="D16" s="135" t="s">
        <v>739</v>
      </c>
      <c r="E16" s="135">
        <v>1</v>
      </c>
      <c r="F16" s="140">
        <v>16.399999999999999</v>
      </c>
      <c r="G16" s="140"/>
      <c r="H16" s="140">
        <v>2.9</v>
      </c>
      <c r="I16" s="141">
        <f t="shared" si="0"/>
        <v>47.56</v>
      </c>
      <c r="J16" s="102"/>
      <c r="K16" s="102"/>
    </row>
    <row r="17" spans="1:11" ht="24.95" customHeight="1">
      <c r="A17" s="138"/>
      <c r="B17" s="139" t="s">
        <v>446</v>
      </c>
      <c r="C17" s="135">
        <v>1</v>
      </c>
      <c r="D17" s="135" t="s">
        <v>739</v>
      </c>
      <c r="E17" s="135">
        <v>1</v>
      </c>
      <c r="F17" s="140">
        <v>22.2</v>
      </c>
      <c r="G17" s="140"/>
      <c r="H17" s="140">
        <v>2.9</v>
      </c>
      <c r="I17" s="141">
        <f t="shared" si="0"/>
        <v>64.38</v>
      </c>
      <c r="J17" s="102"/>
      <c r="K17" s="102"/>
    </row>
    <row r="18" spans="1:11" ht="24.95" customHeight="1">
      <c r="A18" s="138"/>
      <c r="B18" s="139" t="s">
        <v>447</v>
      </c>
      <c r="C18" s="135">
        <v>1</v>
      </c>
      <c r="D18" s="135" t="s">
        <v>739</v>
      </c>
      <c r="E18" s="135">
        <v>2</v>
      </c>
      <c r="F18" s="140">
        <v>4.5</v>
      </c>
      <c r="G18" s="140"/>
      <c r="H18" s="140">
        <v>2.9</v>
      </c>
      <c r="I18" s="141">
        <f t="shared" si="0"/>
        <v>26.1</v>
      </c>
      <c r="J18" s="102"/>
      <c r="K18" s="102"/>
    </row>
    <row r="19" spans="1:11" ht="24.95" customHeight="1">
      <c r="A19" s="138"/>
      <c r="B19" s="139" t="s">
        <v>448</v>
      </c>
      <c r="C19" s="135">
        <v>1</v>
      </c>
      <c r="D19" s="135" t="s">
        <v>739</v>
      </c>
      <c r="E19" s="135">
        <v>1</v>
      </c>
      <c r="F19" s="140">
        <v>6.34</v>
      </c>
      <c r="G19" s="140"/>
      <c r="H19" s="140">
        <v>2.9</v>
      </c>
      <c r="I19" s="141">
        <f t="shared" si="0"/>
        <v>18.39</v>
      </c>
      <c r="J19" s="102"/>
      <c r="K19" s="102"/>
    </row>
    <row r="20" spans="1:11" ht="24.95" customHeight="1">
      <c r="A20" s="138"/>
      <c r="B20" s="134" t="s">
        <v>462</v>
      </c>
      <c r="C20" s="135"/>
      <c r="D20" s="135"/>
      <c r="E20" s="135"/>
      <c r="F20" s="140"/>
      <c r="G20" s="140"/>
      <c r="H20" s="140"/>
      <c r="I20" s="141"/>
      <c r="J20" s="102"/>
      <c r="K20" s="102"/>
    </row>
    <row r="21" spans="1:11" ht="24.95" customHeight="1">
      <c r="A21" s="138"/>
      <c r="B21" s="139" t="s">
        <v>449</v>
      </c>
      <c r="C21" s="135">
        <v>-2</v>
      </c>
      <c r="D21" s="135" t="s">
        <v>739</v>
      </c>
      <c r="E21" s="135">
        <v>6</v>
      </c>
      <c r="F21" s="140">
        <v>1</v>
      </c>
      <c r="G21" s="140"/>
      <c r="H21" s="140">
        <v>2.1</v>
      </c>
      <c r="I21" s="141">
        <f>ROUND(PRODUCT(C21:H21),2)</f>
        <v>-25.2</v>
      </c>
      <c r="J21" s="102"/>
      <c r="K21" s="102"/>
    </row>
    <row r="22" spans="1:11" ht="24.95" customHeight="1">
      <c r="A22" s="138"/>
      <c r="B22" s="139" t="s">
        <v>450</v>
      </c>
      <c r="C22" s="135">
        <v>-2</v>
      </c>
      <c r="D22" s="135" t="s">
        <v>739</v>
      </c>
      <c r="E22" s="135">
        <v>4</v>
      </c>
      <c r="F22" s="140">
        <v>0.75</v>
      </c>
      <c r="G22" s="140"/>
      <c r="H22" s="140">
        <v>2.1</v>
      </c>
      <c r="I22" s="141">
        <f t="shared" ref="I22:I61" si="1">ROUND(PRODUCT(C22:H22),2)</f>
        <v>-12.6</v>
      </c>
      <c r="J22" s="102"/>
      <c r="K22" s="102"/>
    </row>
    <row r="23" spans="1:11" ht="24.95" customHeight="1">
      <c r="A23" s="138"/>
      <c r="B23" s="139" t="s">
        <v>451</v>
      </c>
      <c r="C23" s="135">
        <v>-2</v>
      </c>
      <c r="D23" s="135" t="s">
        <v>739</v>
      </c>
      <c r="E23" s="135">
        <v>4</v>
      </c>
      <c r="F23" s="140">
        <v>1</v>
      </c>
      <c r="G23" s="140"/>
      <c r="H23" s="140">
        <v>2.1</v>
      </c>
      <c r="I23" s="141">
        <f t="shared" si="1"/>
        <v>-16.8</v>
      </c>
      <c r="J23" s="102"/>
      <c r="K23" s="102"/>
    </row>
    <row r="24" spans="1:11" ht="24.95" customHeight="1">
      <c r="A24" s="138"/>
      <c r="B24" s="139" t="s">
        <v>452</v>
      </c>
      <c r="C24" s="135">
        <v>-1</v>
      </c>
      <c r="D24" s="135" t="s">
        <v>739</v>
      </c>
      <c r="E24" s="135">
        <v>7</v>
      </c>
      <c r="F24" s="140">
        <v>0.9</v>
      </c>
      <c r="G24" s="140"/>
      <c r="H24" s="140">
        <v>0.6</v>
      </c>
      <c r="I24" s="141">
        <f t="shared" si="1"/>
        <v>-3.78</v>
      </c>
      <c r="J24" s="102"/>
      <c r="K24" s="102"/>
    </row>
    <row r="25" spans="1:11" ht="24.95" customHeight="1">
      <c r="A25" s="138"/>
      <c r="B25" s="139" t="s">
        <v>453</v>
      </c>
      <c r="C25" s="135">
        <v>-1</v>
      </c>
      <c r="D25" s="135" t="s">
        <v>739</v>
      </c>
      <c r="E25" s="135">
        <v>3</v>
      </c>
      <c r="F25" s="140">
        <v>0.6</v>
      </c>
      <c r="G25" s="140"/>
      <c r="H25" s="140">
        <v>0.6</v>
      </c>
      <c r="I25" s="141">
        <f t="shared" si="1"/>
        <v>-1.08</v>
      </c>
      <c r="J25" s="102"/>
      <c r="K25" s="102"/>
    </row>
    <row r="26" spans="1:11" ht="24.95" customHeight="1">
      <c r="A26" s="138"/>
      <c r="B26" s="139" t="s">
        <v>464</v>
      </c>
      <c r="C26" s="135">
        <v>-1</v>
      </c>
      <c r="D26" s="135" t="s">
        <v>739</v>
      </c>
      <c r="E26" s="135">
        <v>10</v>
      </c>
      <c r="F26" s="140">
        <v>0.9</v>
      </c>
      <c r="G26" s="140"/>
      <c r="H26" s="140">
        <v>0.6</v>
      </c>
      <c r="I26" s="141">
        <f t="shared" si="1"/>
        <v>-5.4</v>
      </c>
      <c r="J26" s="102"/>
      <c r="K26" s="102"/>
    </row>
    <row r="27" spans="1:11" ht="24.95" customHeight="1">
      <c r="A27" s="138"/>
      <c r="B27" s="139" t="s">
        <v>454</v>
      </c>
      <c r="C27" s="135">
        <v>-1</v>
      </c>
      <c r="D27" s="135" t="s">
        <v>739</v>
      </c>
      <c r="E27" s="135">
        <v>7</v>
      </c>
      <c r="F27" s="140">
        <v>1.5</v>
      </c>
      <c r="G27" s="140"/>
      <c r="H27" s="140">
        <v>1.3</v>
      </c>
      <c r="I27" s="141">
        <f t="shared" si="1"/>
        <v>-13.65</v>
      </c>
      <c r="J27" s="102"/>
      <c r="K27" s="102"/>
    </row>
    <row r="28" spans="1:11" ht="24.95" customHeight="1">
      <c r="A28" s="138"/>
      <c r="B28" s="139" t="s">
        <v>455</v>
      </c>
      <c r="C28" s="135">
        <v>-1</v>
      </c>
      <c r="D28" s="135" t="s">
        <v>739</v>
      </c>
      <c r="E28" s="135">
        <v>2</v>
      </c>
      <c r="F28" s="140">
        <v>1</v>
      </c>
      <c r="G28" s="140"/>
      <c r="H28" s="140">
        <v>1.3</v>
      </c>
      <c r="I28" s="141">
        <f t="shared" si="1"/>
        <v>-2.6</v>
      </c>
      <c r="J28" s="102"/>
      <c r="K28" s="102"/>
    </row>
    <row r="29" spans="1:11" ht="24.95" customHeight="1">
      <c r="A29" s="138"/>
      <c r="B29" s="139" t="s">
        <v>456</v>
      </c>
      <c r="C29" s="135">
        <v>-1</v>
      </c>
      <c r="D29" s="135" t="s">
        <v>739</v>
      </c>
      <c r="E29" s="135">
        <v>2</v>
      </c>
      <c r="F29" s="140">
        <v>1.8</v>
      </c>
      <c r="G29" s="140"/>
      <c r="H29" s="140">
        <v>1.5</v>
      </c>
      <c r="I29" s="141">
        <f t="shared" si="1"/>
        <v>-5.4</v>
      </c>
      <c r="J29" s="102"/>
      <c r="K29" s="102"/>
    </row>
    <row r="30" spans="1:11" ht="24.95" customHeight="1">
      <c r="A30" s="138"/>
      <c r="B30" s="139" t="s">
        <v>457</v>
      </c>
      <c r="C30" s="135">
        <v>-1</v>
      </c>
      <c r="D30" s="135" t="s">
        <v>739</v>
      </c>
      <c r="E30" s="135">
        <v>1</v>
      </c>
      <c r="F30" s="140">
        <v>0.9</v>
      </c>
      <c r="G30" s="140"/>
      <c r="H30" s="140">
        <v>1.2</v>
      </c>
      <c r="I30" s="141">
        <f t="shared" si="1"/>
        <v>-1.08</v>
      </c>
      <c r="J30" s="102"/>
      <c r="K30" s="102"/>
    </row>
    <row r="31" spans="1:11" ht="24.95" customHeight="1">
      <c r="A31" s="138"/>
      <c r="B31" s="139" t="s">
        <v>458</v>
      </c>
      <c r="C31" s="135">
        <v>-1</v>
      </c>
      <c r="D31" s="135" t="s">
        <v>739</v>
      </c>
      <c r="E31" s="135">
        <v>1</v>
      </c>
      <c r="F31" s="140">
        <v>1.8</v>
      </c>
      <c r="G31" s="140"/>
      <c r="H31" s="140">
        <v>2.1</v>
      </c>
      <c r="I31" s="141">
        <f t="shared" si="1"/>
        <v>-3.78</v>
      </c>
      <c r="J31" s="102"/>
      <c r="K31" s="102"/>
    </row>
    <row r="32" spans="1:11" ht="24.95" customHeight="1">
      <c r="A32" s="138"/>
      <c r="B32" s="139" t="s">
        <v>459</v>
      </c>
      <c r="C32" s="135">
        <v>-2</v>
      </c>
      <c r="D32" s="135" t="s">
        <v>739</v>
      </c>
      <c r="E32" s="135">
        <v>2</v>
      </c>
      <c r="F32" s="140">
        <v>1</v>
      </c>
      <c r="G32" s="140"/>
      <c r="H32" s="140">
        <v>2.1</v>
      </c>
      <c r="I32" s="141">
        <f t="shared" si="1"/>
        <v>-8.4</v>
      </c>
      <c r="J32" s="102"/>
      <c r="K32" s="102"/>
    </row>
    <row r="33" spans="1:11" ht="24.95" customHeight="1">
      <c r="A33" s="138"/>
      <c r="B33" s="139"/>
      <c r="C33" s="135"/>
      <c r="D33" s="135"/>
      <c r="E33" s="135"/>
      <c r="F33" s="140"/>
      <c r="G33" s="140"/>
      <c r="H33" s="140"/>
      <c r="I33" s="141">
        <f t="shared" si="1"/>
        <v>0</v>
      </c>
      <c r="J33" s="102"/>
      <c r="K33" s="102"/>
    </row>
    <row r="34" spans="1:11" ht="24.95" customHeight="1">
      <c r="A34" s="138"/>
      <c r="B34" s="134" t="s">
        <v>463</v>
      </c>
      <c r="C34" s="135"/>
      <c r="D34" s="135"/>
      <c r="E34" s="135"/>
      <c r="F34" s="140"/>
      <c r="G34" s="140"/>
      <c r="H34" s="140"/>
      <c r="I34" s="141">
        <f t="shared" si="1"/>
        <v>0</v>
      </c>
      <c r="J34" s="102"/>
      <c r="K34" s="102"/>
    </row>
    <row r="35" spans="1:11" ht="24.95" customHeight="1">
      <c r="A35" s="138"/>
      <c r="B35" s="139" t="s">
        <v>468</v>
      </c>
      <c r="C35" s="135">
        <v>1</v>
      </c>
      <c r="D35" s="135" t="s">
        <v>739</v>
      </c>
      <c r="E35" s="135">
        <v>6</v>
      </c>
      <c r="F35" s="140">
        <v>5.2</v>
      </c>
      <c r="G35" s="140">
        <v>0.12</v>
      </c>
      <c r="H35" s="140"/>
      <c r="I35" s="141">
        <f t="shared" si="1"/>
        <v>3.74</v>
      </c>
      <c r="J35" s="102"/>
      <c r="K35" s="102"/>
    </row>
    <row r="36" spans="1:11" ht="24.95" customHeight="1">
      <c r="A36" s="138"/>
      <c r="B36" s="139" t="s">
        <v>469</v>
      </c>
      <c r="C36" s="135">
        <v>1</v>
      </c>
      <c r="D36" s="135" t="s">
        <v>739</v>
      </c>
      <c r="E36" s="135">
        <v>4</v>
      </c>
      <c r="F36" s="140">
        <v>4.95</v>
      </c>
      <c r="G36" s="140">
        <v>0.12</v>
      </c>
      <c r="H36" s="140"/>
      <c r="I36" s="141">
        <f t="shared" si="1"/>
        <v>2.38</v>
      </c>
      <c r="J36" s="102"/>
      <c r="K36" s="102"/>
    </row>
    <row r="37" spans="1:11" ht="24.95" customHeight="1">
      <c r="A37" s="138"/>
      <c r="B37" s="139" t="s">
        <v>470</v>
      </c>
      <c r="C37" s="135">
        <v>1</v>
      </c>
      <c r="D37" s="135" t="s">
        <v>739</v>
      </c>
      <c r="E37" s="135">
        <v>4</v>
      </c>
      <c r="F37" s="140">
        <v>5.2</v>
      </c>
      <c r="G37" s="140">
        <v>0.23</v>
      </c>
      <c r="H37" s="140"/>
      <c r="I37" s="141">
        <f t="shared" si="1"/>
        <v>4.78</v>
      </c>
      <c r="J37" s="102"/>
      <c r="K37" s="102"/>
    </row>
    <row r="38" spans="1:11" ht="24.95" customHeight="1">
      <c r="A38" s="138"/>
      <c r="B38" s="139" t="s">
        <v>471</v>
      </c>
      <c r="C38" s="135">
        <v>1</v>
      </c>
      <c r="D38" s="135" t="s">
        <v>739</v>
      </c>
      <c r="E38" s="135">
        <v>2</v>
      </c>
      <c r="F38" s="140">
        <v>5.2</v>
      </c>
      <c r="G38" s="140">
        <v>0.23</v>
      </c>
      <c r="H38" s="140"/>
      <c r="I38" s="141">
        <f t="shared" si="1"/>
        <v>2.39</v>
      </c>
      <c r="J38" s="102"/>
      <c r="K38" s="102"/>
    </row>
    <row r="39" spans="1:11" ht="24.95" customHeight="1">
      <c r="A39" s="138"/>
      <c r="B39" s="134" t="s">
        <v>460</v>
      </c>
      <c r="C39" s="135"/>
      <c r="D39" s="135"/>
      <c r="E39" s="135"/>
      <c r="F39" s="140"/>
      <c r="G39" s="140"/>
      <c r="H39" s="140"/>
      <c r="I39" s="141">
        <f t="shared" si="1"/>
        <v>0</v>
      </c>
      <c r="J39" s="102"/>
      <c r="K39" s="102"/>
    </row>
    <row r="40" spans="1:11" ht="24.95" customHeight="1">
      <c r="A40" s="138"/>
      <c r="B40" s="139" t="s">
        <v>461</v>
      </c>
      <c r="C40" s="135">
        <v>1</v>
      </c>
      <c r="D40" s="135" t="s">
        <v>739</v>
      </c>
      <c r="E40" s="135">
        <v>1</v>
      </c>
      <c r="F40" s="140">
        <v>61.34</v>
      </c>
      <c r="G40" s="140"/>
      <c r="H40" s="140">
        <v>3.95</v>
      </c>
      <c r="I40" s="141">
        <f t="shared" si="1"/>
        <v>242.29</v>
      </c>
      <c r="J40" s="102"/>
      <c r="K40" s="102"/>
    </row>
    <row r="41" spans="1:11" ht="24.95" customHeight="1">
      <c r="A41" s="138"/>
      <c r="B41" s="139" t="s">
        <v>465</v>
      </c>
      <c r="C41" s="135">
        <v>1</v>
      </c>
      <c r="D41" s="135" t="s">
        <v>739</v>
      </c>
      <c r="E41" s="135">
        <v>1</v>
      </c>
      <c r="F41" s="140">
        <v>61.34</v>
      </c>
      <c r="G41" s="140"/>
      <c r="H41" s="140">
        <v>0.35</v>
      </c>
      <c r="I41" s="141">
        <f t="shared" si="1"/>
        <v>21.47</v>
      </c>
      <c r="J41" s="102"/>
      <c r="K41" s="102"/>
    </row>
    <row r="42" spans="1:11" ht="24.95" customHeight="1">
      <c r="A42" s="138"/>
      <c r="B42" s="139" t="s">
        <v>473</v>
      </c>
      <c r="C42" s="135">
        <v>1</v>
      </c>
      <c r="D42" s="135" t="s">
        <v>739</v>
      </c>
      <c r="E42" s="135">
        <v>20</v>
      </c>
      <c r="F42" s="140">
        <v>2.5</v>
      </c>
      <c r="G42" s="140"/>
      <c r="H42" s="140">
        <v>0.45</v>
      </c>
      <c r="I42" s="141">
        <f t="shared" si="1"/>
        <v>22.5</v>
      </c>
      <c r="J42" s="102"/>
      <c r="K42" s="102"/>
    </row>
    <row r="43" spans="1:11" ht="24.95" customHeight="1">
      <c r="A43" s="138"/>
      <c r="B43" s="139" t="s">
        <v>474</v>
      </c>
      <c r="C43" s="135">
        <v>1</v>
      </c>
      <c r="D43" s="135" t="s">
        <v>739</v>
      </c>
      <c r="E43" s="135">
        <v>1</v>
      </c>
      <c r="F43" s="140">
        <v>8.1999999999999993</v>
      </c>
      <c r="G43" s="140"/>
      <c r="H43" s="140">
        <v>2.4</v>
      </c>
      <c r="I43" s="141">
        <f t="shared" si="1"/>
        <v>19.68</v>
      </c>
      <c r="J43" s="102"/>
      <c r="K43" s="102"/>
    </row>
    <row r="44" spans="1:11" ht="24.95" customHeight="1">
      <c r="A44" s="138"/>
      <c r="B44" s="134" t="s">
        <v>462</v>
      </c>
      <c r="C44" s="135"/>
      <c r="D44" s="135"/>
      <c r="E44" s="135"/>
      <c r="F44" s="140"/>
      <c r="G44" s="140"/>
      <c r="H44" s="140"/>
      <c r="I44" s="141">
        <f t="shared" si="1"/>
        <v>0</v>
      </c>
      <c r="J44" s="102"/>
      <c r="K44" s="102"/>
    </row>
    <row r="45" spans="1:11" ht="24.95" customHeight="1">
      <c r="A45" s="138"/>
      <c r="B45" s="139" t="s">
        <v>454</v>
      </c>
      <c r="C45" s="135">
        <v>-1</v>
      </c>
      <c r="D45" s="135" t="s">
        <v>739</v>
      </c>
      <c r="E45" s="135">
        <v>7</v>
      </c>
      <c r="F45" s="140">
        <v>1.5</v>
      </c>
      <c r="G45" s="140"/>
      <c r="H45" s="140">
        <v>1.3</v>
      </c>
      <c r="I45" s="141">
        <f t="shared" si="1"/>
        <v>-13.65</v>
      </c>
      <c r="J45" s="102"/>
      <c r="K45" s="102"/>
    </row>
    <row r="46" spans="1:11" ht="24.95" customHeight="1">
      <c r="A46" s="138"/>
      <c r="B46" s="139" t="s">
        <v>455</v>
      </c>
      <c r="C46" s="135">
        <v>-1</v>
      </c>
      <c r="D46" s="135" t="s">
        <v>739</v>
      </c>
      <c r="E46" s="135">
        <v>2</v>
      </c>
      <c r="F46" s="140">
        <v>1</v>
      </c>
      <c r="G46" s="140"/>
      <c r="H46" s="140">
        <v>1.3</v>
      </c>
      <c r="I46" s="141">
        <f t="shared" si="1"/>
        <v>-2.6</v>
      </c>
      <c r="J46" s="102"/>
      <c r="K46" s="102"/>
    </row>
    <row r="47" spans="1:11" ht="24.95" customHeight="1">
      <c r="A47" s="138"/>
      <c r="B47" s="139" t="s">
        <v>452</v>
      </c>
      <c r="C47" s="135">
        <v>-1</v>
      </c>
      <c r="D47" s="135" t="s">
        <v>739</v>
      </c>
      <c r="E47" s="135">
        <v>7</v>
      </c>
      <c r="F47" s="140">
        <v>0.9</v>
      </c>
      <c r="G47" s="140"/>
      <c r="H47" s="140">
        <v>0.6</v>
      </c>
      <c r="I47" s="141">
        <f t="shared" si="1"/>
        <v>-3.78</v>
      </c>
      <c r="J47" s="102"/>
      <c r="K47" s="102"/>
    </row>
    <row r="48" spans="1:11" ht="24.95" customHeight="1">
      <c r="A48" s="138"/>
      <c r="B48" s="139" t="s">
        <v>453</v>
      </c>
      <c r="C48" s="135">
        <v>-1</v>
      </c>
      <c r="D48" s="135" t="s">
        <v>739</v>
      </c>
      <c r="E48" s="135">
        <v>3</v>
      </c>
      <c r="F48" s="140">
        <v>0.6</v>
      </c>
      <c r="G48" s="140"/>
      <c r="H48" s="140">
        <v>0.6</v>
      </c>
      <c r="I48" s="141">
        <f t="shared" si="1"/>
        <v>-1.08</v>
      </c>
      <c r="J48" s="102"/>
      <c r="K48" s="102"/>
    </row>
    <row r="49" spans="1:11" ht="24.95" customHeight="1">
      <c r="A49" s="138"/>
      <c r="B49" s="139" t="s">
        <v>464</v>
      </c>
      <c r="C49" s="135">
        <v>-1</v>
      </c>
      <c r="D49" s="135" t="s">
        <v>739</v>
      </c>
      <c r="E49" s="135">
        <v>10</v>
      </c>
      <c r="F49" s="140">
        <v>0.9</v>
      </c>
      <c r="G49" s="140"/>
      <c r="H49" s="140">
        <v>0.6</v>
      </c>
      <c r="I49" s="141">
        <f t="shared" si="1"/>
        <v>-5.4</v>
      </c>
      <c r="J49" s="102"/>
      <c r="K49" s="102"/>
    </row>
    <row r="50" spans="1:11" ht="24.95" customHeight="1">
      <c r="A50" s="138"/>
      <c r="B50" s="139" t="s">
        <v>456</v>
      </c>
      <c r="C50" s="135">
        <v>-1</v>
      </c>
      <c r="D50" s="135" t="s">
        <v>739</v>
      </c>
      <c r="E50" s="135">
        <v>2</v>
      </c>
      <c r="F50" s="140">
        <v>1.8</v>
      </c>
      <c r="G50" s="140"/>
      <c r="H50" s="140">
        <v>1.5</v>
      </c>
      <c r="I50" s="141">
        <f t="shared" si="1"/>
        <v>-5.4</v>
      </c>
      <c r="J50" s="102"/>
      <c r="K50" s="102"/>
    </row>
    <row r="51" spans="1:11" ht="24.95" customHeight="1">
      <c r="A51" s="138"/>
      <c r="B51" s="139" t="s">
        <v>457</v>
      </c>
      <c r="C51" s="135">
        <v>-1</v>
      </c>
      <c r="D51" s="135" t="s">
        <v>739</v>
      </c>
      <c r="E51" s="135">
        <v>1</v>
      </c>
      <c r="F51" s="140">
        <v>1.2</v>
      </c>
      <c r="G51" s="140"/>
      <c r="H51" s="140">
        <v>0.9</v>
      </c>
      <c r="I51" s="141">
        <f t="shared" si="1"/>
        <v>-1.08</v>
      </c>
      <c r="J51" s="102"/>
      <c r="K51" s="102"/>
    </row>
    <row r="52" spans="1:11" ht="24.95" customHeight="1">
      <c r="A52" s="138"/>
      <c r="B52" s="139" t="s">
        <v>458</v>
      </c>
      <c r="C52" s="135">
        <v>-1</v>
      </c>
      <c r="D52" s="135" t="s">
        <v>739</v>
      </c>
      <c r="E52" s="135">
        <v>1</v>
      </c>
      <c r="F52" s="140">
        <v>1.8</v>
      </c>
      <c r="G52" s="140"/>
      <c r="H52" s="140">
        <v>2.1</v>
      </c>
      <c r="I52" s="141">
        <f t="shared" si="1"/>
        <v>-3.78</v>
      </c>
      <c r="J52" s="102"/>
      <c r="K52" s="102"/>
    </row>
    <row r="53" spans="1:11" ht="24.95" customHeight="1">
      <c r="A53" s="138"/>
      <c r="B53" s="139" t="s">
        <v>465</v>
      </c>
      <c r="C53" s="135">
        <v>-1</v>
      </c>
      <c r="D53" s="135" t="s">
        <v>739</v>
      </c>
      <c r="E53" s="135">
        <v>1</v>
      </c>
      <c r="F53" s="140">
        <v>61.34</v>
      </c>
      <c r="G53" s="140"/>
      <c r="H53" s="140">
        <v>0.35</v>
      </c>
      <c r="I53" s="141">
        <f t="shared" si="1"/>
        <v>-21.47</v>
      </c>
      <c r="J53" s="102"/>
      <c r="K53" s="102"/>
    </row>
    <row r="54" spans="1:11" ht="24.95" customHeight="1">
      <c r="A54" s="138"/>
      <c r="B54" s="134" t="s">
        <v>463</v>
      </c>
      <c r="C54" s="135"/>
      <c r="D54" s="135"/>
      <c r="E54" s="135"/>
      <c r="F54" s="140"/>
      <c r="G54" s="140"/>
      <c r="H54" s="140"/>
      <c r="I54" s="141">
        <f t="shared" si="1"/>
        <v>0</v>
      </c>
      <c r="J54" s="102"/>
      <c r="K54" s="102"/>
    </row>
    <row r="55" spans="1:11" ht="24.95" customHeight="1">
      <c r="A55" s="138"/>
      <c r="B55" s="139" t="s">
        <v>454</v>
      </c>
      <c r="C55" s="135">
        <v>1</v>
      </c>
      <c r="D55" s="135" t="s">
        <v>739</v>
      </c>
      <c r="E55" s="135">
        <v>7</v>
      </c>
      <c r="F55" s="140">
        <v>5.6</v>
      </c>
      <c r="G55" s="140">
        <v>0.23</v>
      </c>
      <c r="H55" s="140"/>
      <c r="I55" s="141">
        <f t="shared" si="1"/>
        <v>9.02</v>
      </c>
      <c r="J55" s="102"/>
      <c r="K55" s="102"/>
    </row>
    <row r="56" spans="1:11" ht="24.95" customHeight="1">
      <c r="A56" s="138"/>
      <c r="B56" s="139" t="s">
        <v>455</v>
      </c>
      <c r="C56" s="135">
        <v>1</v>
      </c>
      <c r="D56" s="135" t="s">
        <v>739</v>
      </c>
      <c r="E56" s="135">
        <v>2</v>
      </c>
      <c r="F56" s="140">
        <v>4.5999999999999996</v>
      </c>
      <c r="G56" s="140">
        <v>0.23</v>
      </c>
      <c r="H56" s="140"/>
      <c r="I56" s="141">
        <f t="shared" si="1"/>
        <v>2.12</v>
      </c>
      <c r="J56" s="102"/>
      <c r="K56" s="102"/>
    </row>
    <row r="57" spans="1:11" ht="24.95" customHeight="1">
      <c r="A57" s="138"/>
      <c r="B57" s="139" t="s">
        <v>452</v>
      </c>
      <c r="C57" s="135">
        <v>1</v>
      </c>
      <c r="D57" s="135" t="s">
        <v>739</v>
      </c>
      <c r="E57" s="135">
        <v>7</v>
      </c>
      <c r="F57" s="140">
        <v>3</v>
      </c>
      <c r="G57" s="140">
        <v>0.23</v>
      </c>
      <c r="H57" s="140"/>
      <c r="I57" s="141">
        <f t="shared" si="1"/>
        <v>4.83</v>
      </c>
      <c r="J57" s="102"/>
      <c r="K57" s="102"/>
    </row>
    <row r="58" spans="1:11" ht="24.95" customHeight="1">
      <c r="A58" s="138"/>
      <c r="B58" s="139" t="s">
        <v>453</v>
      </c>
      <c r="C58" s="135">
        <v>1</v>
      </c>
      <c r="D58" s="135" t="s">
        <v>739</v>
      </c>
      <c r="E58" s="135">
        <v>3</v>
      </c>
      <c r="F58" s="140">
        <v>2.4</v>
      </c>
      <c r="G58" s="140">
        <v>0.23</v>
      </c>
      <c r="H58" s="140"/>
      <c r="I58" s="141">
        <f t="shared" si="1"/>
        <v>1.66</v>
      </c>
      <c r="J58" s="102"/>
      <c r="K58" s="102"/>
    </row>
    <row r="59" spans="1:11" ht="24.95" customHeight="1">
      <c r="A59" s="138"/>
      <c r="B59" s="139" t="s">
        <v>456</v>
      </c>
      <c r="C59" s="135">
        <v>1</v>
      </c>
      <c r="D59" s="135" t="s">
        <v>739</v>
      </c>
      <c r="E59" s="135">
        <v>2</v>
      </c>
      <c r="F59" s="140">
        <v>6.6</v>
      </c>
      <c r="G59" s="140">
        <v>0.23</v>
      </c>
      <c r="H59" s="140"/>
      <c r="I59" s="141">
        <f t="shared" si="1"/>
        <v>3.04</v>
      </c>
      <c r="J59" s="102"/>
      <c r="K59" s="102"/>
    </row>
    <row r="60" spans="1:11" ht="24.95" customHeight="1">
      <c r="A60" s="138"/>
      <c r="B60" s="139" t="s">
        <v>457</v>
      </c>
      <c r="C60" s="135">
        <v>1</v>
      </c>
      <c r="D60" s="135" t="s">
        <v>739</v>
      </c>
      <c r="E60" s="135">
        <v>1</v>
      </c>
      <c r="F60" s="140">
        <v>4.2</v>
      </c>
      <c r="G60" s="140">
        <v>0.23</v>
      </c>
      <c r="H60" s="140"/>
      <c r="I60" s="141">
        <f t="shared" si="1"/>
        <v>0.97</v>
      </c>
      <c r="J60" s="102"/>
      <c r="K60" s="102"/>
    </row>
    <row r="61" spans="1:11" ht="24.95" customHeight="1">
      <c r="A61" s="138"/>
      <c r="B61" s="139" t="s">
        <v>458</v>
      </c>
      <c r="C61" s="135">
        <v>1</v>
      </c>
      <c r="D61" s="135" t="s">
        <v>739</v>
      </c>
      <c r="E61" s="135">
        <v>1</v>
      </c>
      <c r="F61" s="140">
        <v>7.8</v>
      </c>
      <c r="G61" s="140">
        <v>0.23</v>
      </c>
      <c r="H61" s="140"/>
      <c r="I61" s="141">
        <f t="shared" si="1"/>
        <v>1.79</v>
      </c>
      <c r="J61" s="102"/>
      <c r="K61" s="102"/>
    </row>
    <row r="62" spans="1:11" ht="24.95" customHeight="1">
      <c r="A62" s="138"/>
      <c r="B62" s="139"/>
      <c r="C62" s="135"/>
      <c r="D62" s="135"/>
      <c r="E62" s="135"/>
      <c r="F62" s="140"/>
      <c r="G62" s="140"/>
      <c r="H62" s="142" t="s">
        <v>625</v>
      </c>
      <c r="I62" s="143">
        <f>SUM(I7:I61)</f>
        <v>740.08999999999992</v>
      </c>
      <c r="J62" s="102"/>
      <c r="K62" s="102"/>
    </row>
    <row r="63" spans="1:11" ht="24.95" customHeight="1" thickBot="1">
      <c r="A63" s="138"/>
      <c r="B63" s="139"/>
      <c r="C63" s="135"/>
      <c r="D63" s="135"/>
      <c r="E63" s="135"/>
      <c r="F63" s="140"/>
      <c r="G63" s="142" t="s">
        <v>257</v>
      </c>
      <c r="H63" s="144">
        <f>+CEILING(I62,0.1)</f>
        <v>740.1</v>
      </c>
      <c r="I63" s="145" t="s">
        <v>146</v>
      </c>
      <c r="J63" s="102"/>
      <c r="K63" s="102"/>
    </row>
    <row r="64" spans="1:11" ht="35.25" customHeight="1">
      <c r="A64" s="133">
        <v>2</v>
      </c>
      <c r="B64" s="129" t="s">
        <v>884</v>
      </c>
      <c r="C64" s="135"/>
      <c r="D64" s="135"/>
      <c r="E64" s="135"/>
      <c r="F64" s="140"/>
      <c r="G64" s="140"/>
      <c r="H64" s="140"/>
      <c r="I64" s="141"/>
      <c r="J64" s="102"/>
      <c r="K64" s="102"/>
    </row>
    <row r="65" spans="1:11" ht="24.95" customHeight="1">
      <c r="A65" s="138"/>
      <c r="B65" s="139" t="s">
        <v>475</v>
      </c>
      <c r="C65" s="135">
        <v>1</v>
      </c>
      <c r="D65" s="135" t="s">
        <v>739</v>
      </c>
      <c r="E65" s="135">
        <v>1</v>
      </c>
      <c r="F65" s="140">
        <v>7.33</v>
      </c>
      <c r="G65" s="140">
        <v>2.4500000000000002</v>
      </c>
      <c r="H65" s="140"/>
      <c r="I65" s="141">
        <f>ROUND(PRODUCT(C65:H65),2)</f>
        <v>17.96</v>
      </c>
      <c r="J65" s="102"/>
      <c r="K65" s="102">
        <f>7.33*2.45</f>
        <v>17.958500000000001</v>
      </c>
    </row>
    <row r="66" spans="1:11" ht="24.95" customHeight="1">
      <c r="A66" s="138"/>
      <c r="B66" s="139" t="s">
        <v>476</v>
      </c>
      <c r="C66" s="135">
        <v>1</v>
      </c>
      <c r="D66" s="135" t="s">
        <v>739</v>
      </c>
      <c r="E66" s="135">
        <v>1</v>
      </c>
      <c r="F66" s="140">
        <v>15.48</v>
      </c>
      <c r="G66" s="140">
        <v>13.25</v>
      </c>
      <c r="H66" s="140"/>
      <c r="I66" s="141">
        <f t="shared" ref="I66:I75" si="2">ROUND(PRODUCT(C66:H66),2)</f>
        <v>205.11</v>
      </c>
      <c r="J66" s="102"/>
      <c r="K66" s="102"/>
    </row>
    <row r="67" spans="1:11" ht="24.95" customHeight="1">
      <c r="A67" s="138"/>
      <c r="B67" s="139" t="s">
        <v>477</v>
      </c>
      <c r="C67" s="135">
        <v>-1</v>
      </c>
      <c r="D67" s="135" t="s">
        <v>739</v>
      </c>
      <c r="E67" s="135">
        <v>1</v>
      </c>
      <c r="F67" s="140">
        <v>7.76</v>
      </c>
      <c r="G67" s="140">
        <v>6.56</v>
      </c>
      <c r="H67" s="140"/>
      <c r="I67" s="141">
        <f t="shared" si="2"/>
        <v>-50.91</v>
      </c>
      <c r="J67" s="102"/>
      <c r="K67" s="102"/>
    </row>
    <row r="68" spans="1:11" ht="24.95" customHeight="1">
      <c r="A68" s="138"/>
      <c r="B68" s="139" t="s">
        <v>478</v>
      </c>
      <c r="C68" s="135">
        <v>1</v>
      </c>
      <c r="D68" s="135" t="s">
        <v>739</v>
      </c>
      <c r="E68" s="135">
        <v>1</v>
      </c>
      <c r="F68" s="140">
        <v>3.03</v>
      </c>
      <c r="G68" s="140">
        <v>2.0699999999999998</v>
      </c>
      <c r="H68" s="140"/>
      <c r="I68" s="141">
        <f t="shared" si="2"/>
        <v>6.27</v>
      </c>
      <c r="J68" s="102"/>
      <c r="K68" s="102"/>
    </row>
    <row r="69" spans="1:11" ht="24.95" customHeight="1">
      <c r="A69" s="138"/>
      <c r="B69" s="139" t="s">
        <v>480</v>
      </c>
      <c r="C69" s="135">
        <v>1</v>
      </c>
      <c r="D69" s="135" t="s">
        <v>739</v>
      </c>
      <c r="E69" s="135">
        <v>1</v>
      </c>
      <c r="F69" s="140">
        <v>8.43</v>
      </c>
      <c r="G69" s="140">
        <v>7.23</v>
      </c>
      <c r="H69" s="140"/>
      <c r="I69" s="141">
        <f t="shared" si="2"/>
        <v>60.95</v>
      </c>
      <c r="J69" s="102"/>
      <c r="K69" s="102"/>
    </row>
    <row r="70" spans="1:11" ht="24.95" customHeight="1">
      <c r="A70" s="138"/>
      <c r="B70" s="134" t="s">
        <v>479</v>
      </c>
      <c r="C70" s="135"/>
      <c r="D70" s="135"/>
      <c r="E70" s="135"/>
      <c r="F70" s="140"/>
      <c r="G70" s="140"/>
      <c r="H70" s="140"/>
      <c r="I70" s="141">
        <f t="shared" si="2"/>
        <v>0</v>
      </c>
      <c r="J70" s="102"/>
      <c r="K70" s="102"/>
    </row>
    <row r="71" spans="1:11" ht="24.95" customHeight="1">
      <c r="A71" s="147"/>
      <c r="B71" s="139" t="s">
        <v>480</v>
      </c>
      <c r="C71" s="135">
        <v>1</v>
      </c>
      <c r="D71" s="135" t="s">
        <v>739</v>
      </c>
      <c r="E71" s="135">
        <v>1</v>
      </c>
      <c r="F71" s="140">
        <v>31.32</v>
      </c>
      <c r="G71" s="140">
        <v>0.1</v>
      </c>
      <c r="H71" s="140"/>
      <c r="I71" s="141">
        <f t="shared" si="2"/>
        <v>3.13</v>
      </c>
      <c r="J71" s="102"/>
      <c r="K71" s="102"/>
    </row>
    <row r="72" spans="1:11" ht="24.95" customHeight="1">
      <c r="A72" s="147"/>
      <c r="B72" s="139" t="s">
        <v>481</v>
      </c>
      <c r="C72" s="135">
        <v>1</v>
      </c>
      <c r="D72" s="135" t="s">
        <v>739</v>
      </c>
      <c r="E72" s="135">
        <v>1</v>
      </c>
      <c r="F72" s="140">
        <v>57.46</v>
      </c>
      <c r="G72" s="140">
        <v>0.1</v>
      </c>
      <c r="H72" s="140"/>
      <c r="I72" s="141">
        <f t="shared" si="2"/>
        <v>5.75</v>
      </c>
      <c r="J72" s="102"/>
      <c r="K72" s="102"/>
    </row>
    <row r="73" spans="1:11" ht="24.95" customHeight="1">
      <c r="A73" s="147"/>
      <c r="B73" s="139" t="s">
        <v>482</v>
      </c>
      <c r="C73" s="135">
        <v>1</v>
      </c>
      <c r="D73" s="135" t="s">
        <v>739</v>
      </c>
      <c r="E73" s="135">
        <v>1</v>
      </c>
      <c r="F73" s="140">
        <v>28.64</v>
      </c>
      <c r="G73" s="140">
        <v>0.1</v>
      </c>
      <c r="H73" s="140"/>
      <c r="I73" s="141">
        <f t="shared" si="2"/>
        <v>2.86</v>
      </c>
      <c r="J73" s="102"/>
      <c r="K73" s="102"/>
    </row>
    <row r="74" spans="1:11" ht="24.95" customHeight="1">
      <c r="A74" s="147"/>
      <c r="B74" s="139" t="s">
        <v>475</v>
      </c>
      <c r="C74" s="135">
        <v>1</v>
      </c>
      <c r="D74" s="135" t="s">
        <v>739</v>
      </c>
      <c r="E74" s="135">
        <v>1</v>
      </c>
      <c r="F74" s="140">
        <v>21.56</v>
      </c>
      <c r="G74" s="140">
        <v>0.1</v>
      </c>
      <c r="H74" s="140"/>
      <c r="I74" s="141">
        <f t="shared" si="2"/>
        <v>2.16</v>
      </c>
      <c r="J74" s="102"/>
      <c r="K74" s="102"/>
    </row>
    <row r="75" spans="1:11" ht="24.95" customHeight="1">
      <c r="A75" s="138"/>
      <c r="B75" s="139" t="s">
        <v>478</v>
      </c>
      <c r="C75" s="135">
        <v>1</v>
      </c>
      <c r="D75" s="135" t="s">
        <v>739</v>
      </c>
      <c r="E75" s="135">
        <v>1</v>
      </c>
      <c r="F75" s="140">
        <f>2*2.07</f>
        <v>4.1399999999999997</v>
      </c>
      <c r="G75" s="140">
        <v>0.1</v>
      </c>
      <c r="H75" s="140"/>
      <c r="I75" s="141">
        <f t="shared" si="2"/>
        <v>0.41</v>
      </c>
      <c r="J75" s="102"/>
      <c r="K75" s="102"/>
    </row>
    <row r="76" spans="1:11" ht="24.95" customHeight="1">
      <c r="A76" s="138"/>
      <c r="B76" s="139"/>
      <c r="C76" s="135"/>
      <c r="D76" s="135"/>
      <c r="E76" s="135"/>
      <c r="F76" s="140"/>
      <c r="G76" s="140"/>
      <c r="H76" s="142" t="s">
        <v>625</v>
      </c>
      <c r="I76" s="143">
        <f>SUM(I65:I75)</f>
        <v>253.69000000000005</v>
      </c>
      <c r="J76" s="102"/>
      <c r="K76" s="102"/>
    </row>
    <row r="77" spans="1:11" ht="24.95" customHeight="1">
      <c r="A77" s="138"/>
      <c r="B77" s="139"/>
      <c r="C77" s="135"/>
      <c r="D77" s="135"/>
      <c r="E77" s="135"/>
      <c r="F77" s="140"/>
      <c r="G77" s="142" t="s">
        <v>257</v>
      </c>
      <c r="H77" s="144">
        <f>+CEILING(I76,0.1)</f>
        <v>253.70000000000002</v>
      </c>
      <c r="I77" s="145" t="s">
        <v>146</v>
      </c>
      <c r="J77" s="102"/>
      <c r="K77" s="102"/>
    </row>
    <row r="78" spans="1:11" ht="31.5">
      <c r="A78" s="133">
        <v>3</v>
      </c>
      <c r="B78" s="146" t="s">
        <v>814</v>
      </c>
      <c r="C78" s="135"/>
      <c r="D78" s="135"/>
      <c r="E78" s="135"/>
      <c r="F78" s="140"/>
      <c r="G78" s="140"/>
      <c r="H78" s="140"/>
      <c r="I78" s="141"/>
      <c r="J78" s="102"/>
      <c r="K78" s="102"/>
    </row>
    <row r="79" spans="1:11" ht="24.95" customHeight="1">
      <c r="A79" s="138"/>
      <c r="B79" s="139" t="s">
        <v>891</v>
      </c>
      <c r="C79" s="135">
        <v>1</v>
      </c>
      <c r="D79" s="135" t="s">
        <v>739</v>
      </c>
      <c r="E79" s="135">
        <v>1</v>
      </c>
      <c r="F79" s="140">
        <v>7.2</v>
      </c>
      <c r="G79" s="140">
        <v>2</v>
      </c>
      <c r="H79" s="140"/>
      <c r="I79" s="141">
        <f t="shared" ref="I79:I82" si="3">ROUND(PRODUCT(C79:H79),2)</f>
        <v>14.4</v>
      </c>
      <c r="J79" s="102"/>
      <c r="K79" s="102"/>
    </row>
    <row r="80" spans="1:11" ht="24.95" customHeight="1">
      <c r="A80" s="138"/>
      <c r="B80" s="139" t="s">
        <v>892</v>
      </c>
      <c r="C80" s="135">
        <v>1</v>
      </c>
      <c r="D80" s="135" t="s">
        <v>739</v>
      </c>
      <c r="E80" s="135">
        <v>1</v>
      </c>
      <c r="F80" s="140">
        <v>15.32</v>
      </c>
      <c r="G80" s="140">
        <v>3</v>
      </c>
      <c r="H80" s="140"/>
      <c r="I80" s="141">
        <f t="shared" si="3"/>
        <v>45.96</v>
      </c>
      <c r="J80" s="102"/>
      <c r="K80" s="102"/>
    </row>
    <row r="81" spans="1:11" ht="24.95" customHeight="1">
      <c r="A81" s="138"/>
      <c r="B81" s="139" t="s">
        <v>926</v>
      </c>
      <c r="C81" s="135">
        <v>1</v>
      </c>
      <c r="D81" s="135" t="s">
        <v>739</v>
      </c>
      <c r="E81" s="135">
        <v>1</v>
      </c>
      <c r="F81" s="140">
        <v>12.92</v>
      </c>
      <c r="G81" s="140">
        <v>3.6</v>
      </c>
      <c r="H81" s="140"/>
      <c r="I81" s="141">
        <f t="shared" si="3"/>
        <v>46.51</v>
      </c>
      <c r="J81" s="102"/>
      <c r="K81" s="102"/>
    </row>
    <row r="82" spans="1:11" ht="24.95" customHeight="1">
      <c r="A82" s="138"/>
      <c r="B82" s="139" t="s">
        <v>887</v>
      </c>
      <c r="C82" s="135">
        <v>1</v>
      </c>
      <c r="D82" s="135" t="s">
        <v>739</v>
      </c>
      <c r="E82" s="135">
        <v>1</v>
      </c>
      <c r="F82" s="140">
        <v>26.4</v>
      </c>
      <c r="G82" s="140"/>
      <c r="H82" s="140">
        <v>0.1</v>
      </c>
      <c r="I82" s="141">
        <f t="shared" si="3"/>
        <v>2.64</v>
      </c>
      <c r="J82" s="102"/>
      <c r="K82" s="102"/>
    </row>
    <row r="83" spans="1:11" ht="24.95" customHeight="1">
      <c r="A83" s="138"/>
      <c r="B83" s="139"/>
      <c r="C83" s="135"/>
      <c r="D83" s="135"/>
      <c r="E83" s="135"/>
      <c r="F83" s="140"/>
      <c r="G83" s="140"/>
      <c r="H83" s="142" t="s">
        <v>625</v>
      </c>
      <c r="I83" s="143">
        <f>SUM(I79:I82)</f>
        <v>109.51</v>
      </c>
      <c r="J83" s="102"/>
      <c r="K83" s="102"/>
    </row>
    <row r="84" spans="1:11" ht="24.95" customHeight="1">
      <c r="A84" s="138"/>
      <c r="B84" s="139"/>
      <c r="C84" s="135"/>
      <c r="D84" s="135"/>
      <c r="E84" s="135"/>
      <c r="F84" s="140"/>
      <c r="G84" s="142" t="s">
        <v>257</v>
      </c>
      <c r="H84" s="144">
        <f>+CEILING(I83,0.1)</f>
        <v>109.60000000000001</v>
      </c>
      <c r="I84" s="145" t="s">
        <v>146</v>
      </c>
      <c r="J84" s="102"/>
      <c r="K84" s="102"/>
    </row>
    <row r="85" spans="1:11" ht="63">
      <c r="A85" s="133">
        <v>4</v>
      </c>
      <c r="B85" s="146" t="s">
        <v>813</v>
      </c>
      <c r="C85" s="135"/>
      <c r="D85" s="135"/>
      <c r="E85" s="135"/>
      <c r="F85" s="140"/>
      <c r="G85" s="140"/>
      <c r="H85" s="140"/>
      <c r="I85" s="141"/>
      <c r="J85" s="102"/>
      <c r="K85" s="102"/>
    </row>
    <row r="86" spans="1:11" ht="24.95" customHeight="1">
      <c r="A86" s="138"/>
      <c r="B86" s="139" t="s">
        <v>891</v>
      </c>
      <c r="C86" s="135">
        <v>1</v>
      </c>
      <c r="D86" s="135" t="s">
        <v>739</v>
      </c>
      <c r="E86" s="135">
        <v>1</v>
      </c>
      <c r="F86" s="140">
        <v>7.2</v>
      </c>
      <c r="G86" s="140">
        <v>2</v>
      </c>
      <c r="H86" s="140">
        <v>7.4999999999999997E-2</v>
      </c>
      <c r="I86" s="141">
        <f>ROUND(PRODUCT(C86:H86),2)</f>
        <v>1.08</v>
      </c>
      <c r="J86" s="102"/>
      <c r="K86" s="102"/>
    </row>
    <row r="87" spans="1:11" ht="24.95" customHeight="1">
      <c r="A87" s="138"/>
      <c r="B87" s="139" t="s">
        <v>892</v>
      </c>
      <c r="C87" s="135">
        <v>1</v>
      </c>
      <c r="D87" s="135" t="s">
        <v>739</v>
      </c>
      <c r="E87" s="135">
        <v>1</v>
      </c>
      <c r="F87" s="140">
        <v>15.32</v>
      </c>
      <c r="G87" s="140">
        <v>3</v>
      </c>
      <c r="H87" s="140">
        <v>7.4999999999999997E-2</v>
      </c>
      <c r="I87" s="141">
        <f t="shared" ref="I87:I91" si="4">ROUND(PRODUCT(C87:H87),2)</f>
        <v>3.45</v>
      </c>
      <c r="J87" s="102"/>
      <c r="K87" s="102"/>
    </row>
    <row r="88" spans="1:11" ht="24.95" customHeight="1">
      <c r="A88" s="138"/>
      <c r="B88" s="139" t="s">
        <v>926</v>
      </c>
      <c r="C88" s="135">
        <v>1</v>
      </c>
      <c r="D88" s="135" t="s">
        <v>739</v>
      </c>
      <c r="E88" s="135">
        <v>1</v>
      </c>
      <c r="F88" s="140">
        <v>12.92</v>
      </c>
      <c r="G88" s="140">
        <v>3.6</v>
      </c>
      <c r="H88" s="140">
        <v>7.4999999999999997E-2</v>
      </c>
      <c r="I88" s="141">
        <f t="shared" si="4"/>
        <v>3.49</v>
      </c>
      <c r="J88" s="102"/>
      <c r="K88" s="102"/>
    </row>
    <row r="89" spans="1:11" ht="24.95" customHeight="1">
      <c r="A89" s="138"/>
      <c r="B89" s="139" t="s">
        <v>887</v>
      </c>
      <c r="C89" s="135">
        <v>1</v>
      </c>
      <c r="D89" s="135" t="s">
        <v>739</v>
      </c>
      <c r="E89" s="135">
        <v>1</v>
      </c>
      <c r="F89" s="140">
        <v>26.4</v>
      </c>
      <c r="G89" s="140">
        <v>0.1</v>
      </c>
      <c r="H89" s="140">
        <v>7.4999999999999997E-2</v>
      </c>
      <c r="I89" s="141">
        <f t="shared" si="4"/>
        <v>0.2</v>
      </c>
      <c r="J89" s="102"/>
      <c r="K89" s="102"/>
    </row>
    <row r="90" spans="1:11" ht="24.95" customHeight="1">
      <c r="A90" s="138"/>
      <c r="B90" s="139" t="s">
        <v>887</v>
      </c>
      <c r="C90" s="135"/>
      <c r="D90" s="135"/>
      <c r="E90" s="135"/>
      <c r="F90" s="140"/>
      <c r="G90" s="140"/>
      <c r="H90" s="140"/>
      <c r="I90" s="141"/>
      <c r="J90" s="102"/>
      <c r="K90" s="102"/>
    </row>
    <row r="91" spans="1:11" ht="24.95" customHeight="1">
      <c r="A91" s="138"/>
      <c r="B91" s="139" t="s">
        <v>887</v>
      </c>
      <c r="C91" s="135"/>
      <c r="D91" s="135"/>
      <c r="E91" s="135"/>
      <c r="F91" s="140"/>
      <c r="G91" s="140"/>
      <c r="H91" s="140"/>
      <c r="I91" s="141"/>
      <c r="J91" s="102"/>
      <c r="K91" s="102"/>
    </row>
    <row r="92" spans="1:11" ht="24.95" customHeight="1">
      <c r="A92" s="138"/>
      <c r="B92" s="139"/>
      <c r="C92" s="135"/>
      <c r="D92" s="135"/>
      <c r="E92" s="135"/>
      <c r="F92" s="140"/>
      <c r="G92" s="140"/>
      <c r="H92" s="142" t="s">
        <v>625</v>
      </c>
      <c r="I92" s="143">
        <f>SUM(I86:I91)</f>
        <v>8.2199999999999989</v>
      </c>
      <c r="J92" s="102"/>
      <c r="K92" s="102"/>
    </row>
    <row r="93" spans="1:11" ht="24.95" customHeight="1">
      <c r="A93" s="138"/>
      <c r="B93" s="139"/>
      <c r="C93" s="135"/>
      <c r="D93" s="135"/>
      <c r="E93" s="135"/>
      <c r="F93" s="140"/>
      <c r="G93" s="142" t="s">
        <v>257</v>
      </c>
      <c r="H93" s="144">
        <f>+CEILING(I92,0.1)</f>
        <v>8.3000000000000007</v>
      </c>
      <c r="I93" s="145" t="s">
        <v>78</v>
      </c>
      <c r="J93" s="102"/>
      <c r="K93" s="102"/>
    </row>
    <row r="94" spans="1:11" ht="36.75" customHeight="1">
      <c r="A94" s="133">
        <v>5</v>
      </c>
      <c r="B94" s="146" t="s">
        <v>489</v>
      </c>
      <c r="C94" s="135"/>
      <c r="D94" s="135"/>
      <c r="E94" s="135"/>
      <c r="F94" s="140"/>
      <c r="G94" s="140"/>
      <c r="H94" s="140"/>
      <c r="I94" s="141"/>
      <c r="J94" s="102"/>
      <c r="K94" s="102"/>
    </row>
    <row r="95" spans="1:11" ht="24.95" customHeight="1">
      <c r="A95" s="138"/>
      <c r="B95" s="139" t="s">
        <v>483</v>
      </c>
      <c r="C95" s="135">
        <v>1</v>
      </c>
      <c r="D95" s="135" t="s">
        <v>739</v>
      </c>
      <c r="E95" s="135">
        <v>2</v>
      </c>
      <c r="F95" s="140">
        <v>0.75</v>
      </c>
      <c r="G95" s="140"/>
      <c r="H95" s="140">
        <v>2.1</v>
      </c>
      <c r="I95" s="141">
        <f>ROUND(PRODUCT(C95:H95),2)</f>
        <v>3.15</v>
      </c>
      <c r="J95" s="102"/>
      <c r="K95" s="102"/>
    </row>
    <row r="96" spans="1:11" ht="24.95" customHeight="1">
      <c r="A96" s="138"/>
      <c r="B96" s="139" t="s">
        <v>486</v>
      </c>
      <c r="C96" s="135">
        <v>1</v>
      </c>
      <c r="D96" s="135" t="s">
        <v>739</v>
      </c>
      <c r="E96" s="135">
        <v>1</v>
      </c>
      <c r="F96" s="140">
        <v>0.75</v>
      </c>
      <c r="G96" s="140"/>
      <c r="H96" s="140">
        <v>1.2</v>
      </c>
      <c r="I96" s="141">
        <f>ROUND(PRODUCT(C96:H96),2)</f>
        <v>0.9</v>
      </c>
      <c r="J96" s="102"/>
      <c r="K96" s="102"/>
    </row>
    <row r="97" spans="1:11" ht="24.95" customHeight="1">
      <c r="A97" s="138"/>
      <c r="B97" s="139"/>
      <c r="C97" s="135"/>
      <c r="D97" s="135"/>
      <c r="E97" s="135"/>
      <c r="F97" s="140"/>
      <c r="G97" s="140"/>
      <c r="H97" s="142" t="s">
        <v>625</v>
      </c>
      <c r="I97" s="143">
        <f>SUM(I95:I96)</f>
        <v>4.05</v>
      </c>
      <c r="J97" s="102"/>
      <c r="K97" s="102"/>
    </row>
    <row r="98" spans="1:11" ht="24.95" customHeight="1">
      <c r="A98" s="138"/>
      <c r="B98" s="139"/>
      <c r="C98" s="135"/>
      <c r="D98" s="135"/>
      <c r="E98" s="135"/>
      <c r="F98" s="140"/>
      <c r="G98" s="142" t="s">
        <v>257</v>
      </c>
      <c r="H98" s="144">
        <f>+CEILING(I97,0.1)</f>
        <v>4.1000000000000005</v>
      </c>
      <c r="I98" s="145" t="s">
        <v>146</v>
      </c>
      <c r="J98" s="102"/>
      <c r="K98" s="102"/>
    </row>
    <row r="99" spans="1:11" ht="24.95" customHeight="1">
      <c r="A99" s="138"/>
      <c r="B99" s="139"/>
      <c r="C99" s="135"/>
      <c r="D99" s="135"/>
      <c r="E99" s="135"/>
      <c r="F99" s="140"/>
      <c r="G99" s="142"/>
      <c r="H99" s="142"/>
      <c r="I99" s="143"/>
      <c r="J99" s="102"/>
      <c r="K99" s="102"/>
    </row>
    <row r="100" spans="1:11" ht="47.25">
      <c r="A100" s="133">
        <v>5</v>
      </c>
      <c r="B100" s="241" t="s">
        <v>124</v>
      </c>
      <c r="C100" s="242"/>
      <c r="D100" s="242"/>
      <c r="E100" s="242"/>
      <c r="F100" s="243"/>
      <c r="G100" s="244" t="s">
        <v>741</v>
      </c>
      <c r="H100" s="243"/>
      <c r="I100" s="245"/>
      <c r="J100" s="102"/>
      <c r="K100" s="102"/>
    </row>
    <row r="101" spans="1:11" ht="24.95" customHeight="1">
      <c r="A101" s="138"/>
      <c r="B101" s="246" t="s">
        <v>484</v>
      </c>
      <c r="C101" s="242">
        <v>1</v>
      </c>
      <c r="D101" s="242" t="s">
        <v>739</v>
      </c>
      <c r="E101" s="242">
        <v>6</v>
      </c>
      <c r="F101" s="243">
        <v>1</v>
      </c>
      <c r="G101" s="243">
        <v>2.6</v>
      </c>
      <c r="H101" s="243">
        <v>2.1</v>
      </c>
      <c r="I101" s="245">
        <f>ROUND(PRODUCT(C101:H101),2)</f>
        <v>32.76</v>
      </c>
      <c r="J101" s="102"/>
      <c r="K101" s="102"/>
    </row>
    <row r="102" spans="1:11" ht="24.95" customHeight="1">
      <c r="A102" s="138"/>
      <c r="B102" s="246" t="s">
        <v>488</v>
      </c>
      <c r="C102" s="242">
        <v>1</v>
      </c>
      <c r="D102" s="242" t="s">
        <v>739</v>
      </c>
      <c r="E102" s="242">
        <v>7</v>
      </c>
      <c r="F102" s="243">
        <v>1.5</v>
      </c>
      <c r="G102" s="243">
        <v>1</v>
      </c>
      <c r="H102" s="243">
        <v>1.3</v>
      </c>
      <c r="I102" s="245">
        <f t="shared" ref="I102:I104" si="5">ROUND(PRODUCT(C102:H102),2)</f>
        <v>13.65</v>
      </c>
      <c r="J102" s="102"/>
      <c r="K102" s="102"/>
    </row>
    <row r="103" spans="1:11" ht="24.95" customHeight="1">
      <c r="A103" s="138"/>
      <c r="B103" s="246" t="s">
        <v>490</v>
      </c>
      <c r="C103" s="242">
        <v>1</v>
      </c>
      <c r="D103" s="242" t="s">
        <v>739</v>
      </c>
      <c r="E103" s="242">
        <v>2</v>
      </c>
      <c r="F103" s="243">
        <v>1</v>
      </c>
      <c r="G103" s="243">
        <v>1</v>
      </c>
      <c r="H103" s="243">
        <v>1.3</v>
      </c>
      <c r="I103" s="245">
        <f t="shared" si="5"/>
        <v>2.6</v>
      </c>
      <c r="J103" s="102"/>
      <c r="K103" s="102"/>
    </row>
    <row r="104" spans="1:11" ht="24.95" customHeight="1">
      <c r="A104" s="138"/>
      <c r="B104" s="246" t="s">
        <v>492</v>
      </c>
      <c r="C104" s="242">
        <v>1</v>
      </c>
      <c r="D104" s="242" t="s">
        <v>739</v>
      </c>
      <c r="E104" s="242">
        <v>3</v>
      </c>
      <c r="F104" s="243">
        <v>0.6</v>
      </c>
      <c r="G104" s="243">
        <v>1</v>
      </c>
      <c r="H104" s="243">
        <v>0.6</v>
      </c>
      <c r="I104" s="245">
        <f t="shared" si="5"/>
        <v>1.08</v>
      </c>
      <c r="J104" s="102"/>
      <c r="K104" s="102"/>
    </row>
    <row r="105" spans="1:11" ht="24.95" customHeight="1">
      <c r="A105" s="138"/>
      <c r="B105" s="246"/>
      <c r="C105" s="242"/>
      <c r="D105" s="242"/>
      <c r="E105" s="242"/>
      <c r="F105" s="243"/>
      <c r="G105" s="243"/>
      <c r="H105" s="247" t="s">
        <v>625</v>
      </c>
      <c r="I105" s="248">
        <f>SUM(I101:I104)</f>
        <v>50.089999999999996</v>
      </c>
      <c r="J105" s="102"/>
      <c r="K105" s="102"/>
    </row>
    <row r="106" spans="1:11" ht="24.95" customHeight="1">
      <c r="A106" s="138"/>
      <c r="B106" s="246"/>
      <c r="C106" s="242"/>
      <c r="D106" s="242"/>
      <c r="E106" s="242"/>
      <c r="F106" s="243"/>
      <c r="G106" s="247" t="s">
        <v>257</v>
      </c>
      <c r="H106" s="249">
        <f>+CEILING(I105,0.1)</f>
        <v>50.1</v>
      </c>
      <c r="I106" s="250" t="s">
        <v>146</v>
      </c>
      <c r="J106" s="102"/>
      <c r="K106" s="102"/>
    </row>
    <row r="107" spans="1:11" ht="63">
      <c r="A107" s="133">
        <v>6</v>
      </c>
      <c r="B107" s="241" t="s">
        <v>99</v>
      </c>
      <c r="C107" s="242"/>
      <c r="D107" s="242"/>
      <c r="E107" s="242"/>
      <c r="F107" s="243"/>
      <c r="G107" s="244" t="s">
        <v>524</v>
      </c>
      <c r="H107" s="243"/>
      <c r="I107" s="245"/>
      <c r="J107" s="102"/>
      <c r="K107" s="102"/>
    </row>
    <row r="108" spans="1:11" ht="24.95" customHeight="1">
      <c r="A108" s="148"/>
      <c r="B108" s="251" t="s">
        <v>491</v>
      </c>
      <c r="C108" s="252">
        <v>1</v>
      </c>
      <c r="D108" s="242" t="s">
        <v>739</v>
      </c>
      <c r="E108" s="252">
        <v>1</v>
      </c>
      <c r="F108" s="253">
        <v>1.8</v>
      </c>
      <c r="G108" s="253">
        <v>1.5</v>
      </c>
      <c r="H108" s="253">
        <v>2.1</v>
      </c>
      <c r="I108" s="245">
        <f t="shared" ref="I108:I111" si="6">PRODUCT(C108:H108)</f>
        <v>5.6700000000000008</v>
      </c>
      <c r="J108" s="102"/>
      <c r="K108" s="102"/>
    </row>
    <row r="109" spans="1:11" ht="24.95" customHeight="1">
      <c r="A109" s="138"/>
      <c r="B109" s="246" t="s">
        <v>485</v>
      </c>
      <c r="C109" s="242">
        <v>1</v>
      </c>
      <c r="D109" s="242" t="s">
        <v>739</v>
      </c>
      <c r="E109" s="242">
        <v>4</v>
      </c>
      <c r="F109" s="243">
        <v>1</v>
      </c>
      <c r="G109" s="243">
        <v>1.5</v>
      </c>
      <c r="H109" s="243">
        <v>2.1</v>
      </c>
      <c r="I109" s="245">
        <f>PRODUCT(C109:H109)</f>
        <v>12.600000000000001</v>
      </c>
      <c r="J109" s="102"/>
      <c r="K109" s="102"/>
    </row>
    <row r="110" spans="1:11" ht="24.95" customHeight="1">
      <c r="A110" s="138"/>
      <c r="B110" s="246" t="s">
        <v>487</v>
      </c>
      <c r="C110" s="242">
        <v>1</v>
      </c>
      <c r="D110" s="242" t="s">
        <v>739</v>
      </c>
      <c r="E110" s="242">
        <v>7</v>
      </c>
      <c r="F110" s="243">
        <v>0.9</v>
      </c>
      <c r="G110" s="243">
        <v>1</v>
      </c>
      <c r="H110" s="243">
        <v>0.6</v>
      </c>
      <c r="I110" s="245">
        <f t="shared" si="6"/>
        <v>3.78</v>
      </c>
      <c r="J110" s="102"/>
      <c r="K110" s="102"/>
    </row>
    <row r="111" spans="1:11" ht="24.95" customHeight="1">
      <c r="A111" s="138"/>
      <c r="B111" s="246" t="s">
        <v>493</v>
      </c>
      <c r="C111" s="242">
        <v>1</v>
      </c>
      <c r="D111" s="242" t="s">
        <v>739</v>
      </c>
      <c r="E111" s="242">
        <v>10</v>
      </c>
      <c r="F111" s="243">
        <v>0.9</v>
      </c>
      <c r="G111" s="243">
        <v>1</v>
      </c>
      <c r="H111" s="243">
        <v>0.6</v>
      </c>
      <c r="I111" s="245">
        <f t="shared" si="6"/>
        <v>5.3999999999999995</v>
      </c>
      <c r="J111" s="102"/>
      <c r="K111" s="102"/>
    </row>
    <row r="112" spans="1:11" ht="24.95" customHeight="1">
      <c r="A112" s="138"/>
      <c r="B112" s="251"/>
      <c r="C112" s="254"/>
      <c r="D112" s="242"/>
      <c r="E112" s="254"/>
      <c r="F112" s="253"/>
      <c r="G112" s="243"/>
      <c r="H112" s="247" t="s">
        <v>625</v>
      </c>
      <c r="I112" s="248">
        <f>SUM(I108:I111)</f>
        <v>27.450000000000003</v>
      </c>
      <c r="J112" s="102"/>
      <c r="K112" s="102"/>
    </row>
    <row r="113" spans="1:15" ht="24.95" customHeight="1">
      <c r="A113" s="138"/>
      <c r="B113" s="139"/>
      <c r="C113" s="135"/>
      <c r="D113" s="135"/>
      <c r="E113" s="135"/>
      <c r="F113" s="140"/>
      <c r="G113" s="142" t="s">
        <v>257</v>
      </c>
      <c r="H113" s="144">
        <f>+CEILING(I112,0.1)</f>
        <v>27.5</v>
      </c>
      <c r="I113" s="145" t="s">
        <v>146</v>
      </c>
      <c r="J113" s="102"/>
      <c r="K113" s="102"/>
    </row>
    <row r="114" spans="1:15" ht="47.25">
      <c r="A114" s="133">
        <v>7</v>
      </c>
      <c r="B114" s="146" t="s">
        <v>101</v>
      </c>
      <c r="C114" s="135"/>
      <c r="D114" s="135"/>
      <c r="E114" s="135"/>
      <c r="F114" s="140"/>
      <c r="G114" s="140"/>
      <c r="H114" s="140"/>
      <c r="I114" s="141"/>
      <c r="J114" s="102"/>
      <c r="K114" s="102"/>
    </row>
    <row r="115" spans="1:15" ht="31.5">
      <c r="A115" s="148"/>
      <c r="B115" s="146" t="s">
        <v>732</v>
      </c>
      <c r="C115" s="135"/>
      <c r="D115" s="135"/>
      <c r="E115" s="135"/>
      <c r="F115" s="140"/>
      <c r="G115" s="140"/>
      <c r="H115" s="140"/>
      <c r="I115" s="141"/>
      <c r="J115" s="102"/>
      <c r="K115" s="102"/>
    </row>
    <row r="116" spans="1:15" ht="24.95" customHeight="1">
      <c r="A116" s="138"/>
      <c r="B116" s="139" t="s">
        <v>525</v>
      </c>
      <c r="C116" s="135">
        <v>1</v>
      </c>
      <c r="D116" s="135" t="s">
        <v>739</v>
      </c>
      <c r="E116" s="135">
        <v>2</v>
      </c>
      <c r="F116" s="235">
        <v>19</v>
      </c>
      <c r="G116" s="140"/>
      <c r="H116" s="140"/>
      <c r="I116" s="141">
        <f>PRODUCT(C116:H116)</f>
        <v>38</v>
      </c>
      <c r="J116" s="102"/>
      <c r="K116" s="102"/>
    </row>
    <row r="117" spans="1:15" ht="24.95" customHeight="1">
      <c r="A117" s="138"/>
      <c r="B117" s="139"/>
      <c r="C117" s="135"/>
      <c r="D117" s="135"/>
      <c r="E117" s="135"/>
      <c r="F117" s="235"/>
      <c r="G117" s="140"/>
      <c r="H117" s="142" t="s">
        <v>625</v>
      </c>
      <c r="I117" s="143">
        <f>SUM(I116)</f>
        <v>38</v>
      </c>
      <c r="J117" s="102"/>
      <c r="K117" s="102"/>
    </row>
    <row r="118" spans="1:15" ht="24.95" customHeight="1">
      <c r="A118" s="138"/>
      <c r="B118" s="139"/>
      <c r="C118" s="135"/>
      <c r="D118" s="135"/>
      <c r="E118" s="135"/>
      <c r="F118" s="235"/>
      <c r="G118" s="142" t="s">
        <v>257</v>
      </c>
      <c r="H118" s="144">
        <f>+CEILING(I117,0.1)</f>
        <v>38</v>
      </c>
      <c r="I118" s="145" t="s">
        <v>147</v>
      </c>
      <c r="J118" s="102"/>
      <c r="K118" s="102"/>
    </row>
    <row r="119" spans="1:15" ht="31.5">
      <c r="A119" s="138"/>
      <c r="B119" s="146" t="s">
        <v>733</v>
      </c>
      <c r="C119" s="135"/>
      <c r="D119" s="135"/>
      <c r="E119" s="135"/>
      <c r="F119" s="235"/>
      <c r="G119" s="140"/>
      <c r="H119" s="140"/>
      <c r="I119" s="141"/>
      <c r="J119" s="102"/>
      <c r="K119" s="102"/>
      <c r="L119" s="102"/>
      <c r="M119" s="102"/>
      <c r="N119" s="102"/>
      <c r="O119" s="102"/>
    </row>
    <row r="120" spans="1:15" ht="24.95" customHeight="1">
      <c r="A120" s="138"/>
      <c r="B120" s="139" t="s">
        <v>526</v>
      </c>
      <c r="C120" s="135">
        <v>1</v>
      </c>
      <c r="D120" s="135" t="s">
        <v>739</v>
      </c>
      <c r="E120" s="135">
        <v>3</v>
      </c>
      <c r="F120" s="235">
        <v>25</v>
      </c>
      <c r="G120" s="140"/>
      <c r="H120" s="140"/>
      <c r="I120" s="141">
        <f t="shared" ref="I120:I121" si="7">PRODUCT(C120:H120)</f>
        <v>75</v>
      </c>
      <c r="J120" s="102"/>
      <c r="K120" s="102"/>
      <c r="L120" s="102"/>
      <c r="M120" s="102"/>
      <c r="N120" s="102"/>
      <c r="O120" s="102"/>
    </row>
    <row r="121" spans="1:15" ht="24.95" customHeight="1">
      <c r="A121" s="138"/>
      <c r="B121" s="139" t="s">
        <v>527</v>
      </c>
      <c r="C121" s="135">
        <v>1</v>
      </c>
      <c r="D121" s="135" t="s">
        <v>739</v>
      </c>
      <c r="E121" s="135">
        <v>1</v>
      </c>
      <c r="F121" s="235">
        <v>28</v>
      </c>
      <c r="G121" s="140"/>
      <c r="H121" s="140"/>
      <c r="I121" s="141">
        <f t="shared" si="7"/>
        <v>28</v>
      </c>
      <c r="J121" s="102"/>
      <c r="K121" s="102"/>
      <c r="L121" s="102"/>
      <c r="M121" s="102"/>
      <c r="N121" s="102"/>
      <c r="O121" s="102"/>
    </row>
    <row r="122" spans="1:15" ht="24.95" customHeight="1">
      <c r="A122" s="138"/>
      <c r="B122" s="139"/>
      <c r="C122" s="135"/>
      <c r="D122" s="135"/>
      <c r="E122" s="135"/>
      <c r="F122" s="140"/>
      <c r="G122" s="140"/>
      <c r="H122" s="142" t="s">
        <v>625</v>
      </c>
      <c r="I122" s="143">
        <f>SUM(I120:I121)</f>
        <v>103</v>
      </c>
      <c r="J122" s="102"/>
      <c r="K122" s="102"/>
      <c r="L122" s="102"/>
      <c r="M122" s="102"/>
      <c r="N122" s="102"/>
      <c r="O122" s="102"/>
    </row>
    <row r="123" spans="1:15" ht="24.95" customHeight="1">
      <c r="A123" s="138"/>
      <c r="B123" s="139"/>
      <c r="C123" s="135"/>
      <c r="D123" s="135"/>
      <c r="E123" s="135"/>
      <c r="F123" s="140"/>
      <c r="G123" s="142" t="s">
        <v>257</v>
      </c>
      <c r="H123" s="144">
        <f>+CEILING(I122,0.1)</f>
        <v>103</v>
      </c>
      <c r="I123" s="145" t="s">
        <v>147</v>
      </c>
      <c r="J123" s="102"/>
      <c r="K123" s="102"/>
      <c r="L123" s="102"/>
      <c r="M123" s="102"/>
      <c r="N123" s="102"/>
      <c r="O123" s="102"/>
    </row>
    <row r="124" spans="1:15" ht="31.5">
      <c r="A124" s="133">
        <v>8</v>
      </c>
      <c r="B124" s="146" t="s">
        <v>102</v>
      </c>
      <c r="C124" s="135"/>
      <c r="D124" s="135"/>
      <c r="E124" s="135"/>
      <c r="F124" s="140"/>
      <c r="G124" s="140"/>
      <c r="H124" s="140"/>
      <c r="I124" s="141"/>
      <c r="J124" s="102"/>
      <c r="K124" s="102"/>
      <c r="L124" s="102"/>
      <c r="M124" s="102"/>
      <c r="N124" s="102"/>
      <c r="O124" s="102"/>
    </row>
    <row r="125" spans="1:15" ht="24.95" customHeight="1">
      <c r="A125" s="138"/>
      <c r="B125" s="139" t="s">
        <v>442</v>
      </c>
      <c r="C125" s="135">
        <v>1</v>
      </c>
      <c r="D125" s="135" t="s">
        <v>739</v>
      </c>
      <c r="E125" s="135">
        <v>2</v>
      </c>
      <c r="F125" s="140"/>
      <c r="G125" s="140"/>
      <c r="H125" s="140"/>
      <c r="I125" s="141">
        <f t="shared" ref="I125:I127" si="8">PRODUCT(C125:H125)</f>
        <v>2</v>
      </c>
      <c r="J125" s="102"/>
      <c r="K125" s="102"/>
      <c r="L125" s="102"/>
      <c r="M125" s="102"/>
      <c r="N125" s="102"/>
      <c r="O125" s="102"/>
    </row>
    <row r="126" spans="1:15" ht="24.95" customHeight="1">
      <c r="A126" s="138"/>
      <c r="B126" s="139" t="s">
        <v>437</v>
      </c>
      <c r="C126" s="135">
        <v>1</v>
      </c>
      <c r="D126" s="135" t="s">
        <v>739</v>
      </c>
      <c r="E126" s="135">
        <v>1</v>
      </c>
      <c r="F126" s="140"/>
      <c r="G126" s="140"/>
      <c r="H126" s="140"/>
      <c r="I126" s="141">
        <f t="shared" si="8"/>
        <v>1</v>
      </c>
      <c r="J126" s="102"/>
      <c r="K126" s="102"/>
      <c r="L126" s="102"/>
      <c r="M126" s="102"/>
      <c r="N126" s="102"/>
      <c r="O126" s="102"/>
    </row>
    <row r="127" spans="1:15" ht="24.95" customHeight="1">
      <c r="A127" s="138"/>
      <c r="B127" s="139" t="s">
        <v>441</v>
      </c>
      <c r="C127" s="135">
        <v>1</v>
      </c>
      <c r="D127" s="135" t="s">
        <v>739</v>
      </c>
      <c r="E127" s="135">
        <v>3</v>
      </c>
      <c r="F127" s="140"/>
      <c r="G127" s="140"/>
      <c r="H127" s="140"/>
      <c r="I127" s="141">
        <f t="shared" si="8"/>
        <v>3</v>
      </c>
      <c r="J127" s="102"/>
      <c r="K127" s="102"/>
      <c r="L127" s="102"/>
      <c r="M127" s="102"/>
      <c r="N127" s="102"/>
      <c r="O127" s="102"/>
    </row>
    <row r="128" spans="1:15" ht="24.95" customHeight="1">
      <c r="A128" s="138"/>
      <c r="B128" s="139"/>
      <c r="C128" s="135"/>
      <c r="D128" s="135"/>
      <c r="E128" s="135"/>
      <c r="F128" s="140"/>
      <c r="G128" s="140"/>
      <c r="H128" s="142" t="s">
        <v>625</v>
      </c>
      <c r="I128" s="143">
        <f>SUM(I125:I127)</f>
        <v>6</v>
      </c>
      <c r="J128" s="102"/>
      <c r="K128" s="102"/>
      <c r="L128" s="102"/>
      <c r="M128" s="102"/>
      <c r="N128" s="102"/>
      <c r="O128" s="102"/>
    </row>
    <row r="129" spans="1:15" ht="24.95" customHeight="1">
      <c r="A129" s="138"/>
      <c r="B129" s="139"/>
      <c r="C129" s="135"/>
      <c r="D129" s="135"/>
      <c r="E129" s="135"/>
      <c r="F129" s="140"/>
      <c r="G129" s="142" t="s">
        <v>257</v>
      </c>
      <c r="H129" s="144">
        <f>CEILING(I128,0.1)</f>
        <v>6</v>
      </c>
      <c r="I129" s="145" t="s">
        <v>149</v>
      </c>
      <c r="J129" s="102"/>
      <c r="K129" s="102"/>
      <c r="L129" s="102"/>
      <c r="M129" s="102"/>
      <c r="N129" s="102"/>
      <c r="O129" s="102"/>
    </row>
    <row r="130" spans="1:15" ht="31.5">
      <c r="A130" s="133">
        <v>9</v>
      </c>
      <c r="B130" s="146" t="s">
        <v>104</v>
      </c>
      <c r="C130" s="135"/>
      <c r="D130" s="135"/>
      <c r="E130" s="135"/>
      <c r="F130" s="140"/>
      <c r="G130" s="140"/>
      <c r="H130" s="140"/>
      <c r="I130" s="141"/>
      <c r="J130" s="102"/>
      <c r="K130" s="102"/>
      <c r="L130" s="102"/>
      <c r="M130" s="102"/>
      <c r="N130" s="102"/>
      <c r="O130" s="102"/>
    </row>
    <row r="131" spans="1:15" ht="24.95" customHeight="1">
      <c r="A131" s="138"/>
      <c r="B131" s="139" t="s">
        <v>494</v>
      </c>
      <c r="C131" s="135">
        <v>1</v>
      </c>
      <c r="D131" s="135" t="s">
        <v>739</v>
      </c>
      <c r="E131" s="135">
        <v>2</v>
      </c>
      <c r="F131" s="140"/>
      <c r="G131" s="140"/>
      <c r="H131" s="140"/>
      <c r="I131" s="141">
        <f t="shared" ref="I131:I132" si="9">PRODUCT(C131:H131)</f>
        <v>2</v>
      </c>
      <c r="J131" s="102"/>
      <c r="K131" s="102"/>
      <c r="L131" s="102"/>
      <c r="M131" s="102"/>
      <c r="N131" s="102"/>
      <c r="O131" s="102"/>
    </row>
    <row r="132" spans="1:15" ht="24.95" customHeight="1">
      <c r="A132" s="138"/>
      <c r="B132" s="139" t="s">
        <v>442</v>
      </c>
      <c r="C132" s="135">
        <v>1</v>
      </c>
      <c r="D132" s="135" t="s">
        <v>739</v>
      </c>
      <c r="E132" s="135">
        <v>2</v>
      </c>
      <c r="F132" s="140"/>
      <c r="G132" s="140"/>
      <c r="H132" s="140"/>
      <c r="I132" s="141">
        <f t="shared" si="9"/>
        <v>2</v>
      </c>
      <c r="J132" s="102"/>
      <c r="K132" s="102"/>
      <c r="L132" s="102"/>
      <c r="M132" s="102"/>
      <c r="N132" s="102"/>
      <c r="O132" s="102"/>
    </row>
    <row r="133" spans="1:15" ht="24.95" customHeight="1">
      <c r="A133" s="138"/>
      <c r="B133" s="139"/>
      <c r="C133" s="135"/>
      <c r="D133" s="135"/>
      <c r="E133" s="135"/>
      <c r="F133" s="140"/>
      <c r="G133" s="140"/>
      <c r="H133" s="142" t="s">
        <v>625</v>
      </c>
      <c r="I133" s="143">
        <f>SUM(I131:I132)</f>
        <v>4</v>
      </c>
      <c r="J133" s="102"/>
      <c r="K133" s="102"/>
      <c r="L133" s="102"/>
      <c r="M133" s="102"/>
      <c r="N133" s="102"/>
      <c r="O133" s="102"/>
    </row>
    <row r="134" spans="1:15" ht="24.95" customHeight="1">
      <c r="A134" s="138"/>
      <c r="B134" s="139"/>
      <c r="C134" s="135"/>
      <c r="D134" s="135"/>
      <c r="E134" s="135"/>
      <c r="F134" s="140"/>
      <c r="G134" s="142" t="s">
        <v>257</v>
      </c>
      <c r="H134" s="144">
        <f>CEILING(I133,0.1)</f>
        <v>4</v>
      </c>
      <c r="I134" s="145" t="s">
        <v>149</v>
      </c>
      <c r="J134" s="102"/>
      <c r="K134" s="102"/>
      <c r="L134" s="102"/>
      <c r="M134" s="102"/>
      <c r="N134" s="102"/>
      <c r="O134" s="102"/>
    </row>
    <row r="135" spans="1:15" ht="24.95" customHeight="1">
      <c r="A135" s="133">
        <v>10</v>
      </c>
      <c r="B135" s="146" t="s">
        <v>105</v>
      </c>
      <c r="C135" s="135"/>
      <c r="D135" s="135"/>
      <c r="E135" s="135"/>
      <c r="F135" s="140"/>
      <c r="G135" s="140"/>
      <c r="H135" s="140"/>
      <c r="I135" s="141"/>
      <c r="J135" s="102"/>
      <c r="K135" s="102"/>
      <c r="L135" s="102"/>
      <c r="M135" s="102"/>
      <c r="N135" s="102"/>
      <c r="O135" s="102"/>
    </row>
    <row r="136" spans="1:15" ht="24.95" customHeight="1">
      <c r="A136" s="138"/>
      <c r="B136" s="139" t="s">
        <v>106</v>
      </c>
      <c r="C136" s="135">
        <v>1</v>
      </c>
      <c r="D136" s="135" t="s">
        <v>739</v>
      </c>
      <c r="E136" s="135">
        <v>1</v>
      </c>
      <c r="F136" s="235">
        <v>14</v>
      </c>
      <c r="G136" s="140"/>
      <c r="H136" s="140"/>
      <c r="I136" s="141">
        <f t="shared" ref="I136" si="10">PRODUCT(C136:H136)</f>
        <v>14</v>
      </c>
      <c r="J136" s="102"/>
      <c r="K136" s="102"/>
      <c r="L136" s="102"/>
      <c r="M136" s="102"/>
      <c r="N136" s="102"/>
      <c r="O136" s="102"/>
    </row>
    <row r="137" spans="1:15" ht="24.95" customHeight="1">
      <c r="A137" s="138"/>
      <c r="B137" s="139"/>
      <c r="C137" s="135"/>
      <c r="D137" s="135"/>
      <c r="E137" s="135"/>
      <c r="F137" s="140"/>
      <c r="G137" s="140"/>
      <c r="H137" s="142" t="s">
        <v>625</v>
      </c>
      <c r="I137" s="143">
        <f>SUM(I136)</f>
        <v>14</v>
      </c>
      <c r="J137" s="102"/>
      <c r="K137" s="102"/>
      <c r="L137" s="102"/>
      <c r="M137" s="102"/>
      <c r="N137" s="102"/>
      <c r="O137" s="102"/>
    </row>
    <row r="138" spans="1:15" ht="24.95" customHeight="1">
      <c r="A138" s="138"/>
      <c r="B138" s="139"/>
      <c r="C138" s="135"/>
      <c r="D138" s="135"/>
      <c r="E138" s="135"/>
      <c r="F138" s="140"/>
      <c r="G138" s="142" t="s">
        <v>257</v>
      </c>
      <c r="H138" s="144">
        <f>CEILING(I137,0.1)</f>
        <v>14</v>
      </c>
      <c r="I138" s="145" t="s">
        <v>147</v>
      </c>
      <c r="J138" s="102"/>
      <c r="K138" s="102"/>
      <c r="L138" s="102"/>
      <c r="M138" s="102"/>
      <c r="N138" s="102"/>
      <c r="O138" s="102"/>
    </row>
    <row r="139" spans="1:15" ht="47.25">
      <c r="A139" s="133">
        <v>11</v>
      </c>
      <c r="B139" s="146" t="s">
        <v>107</v>
      </c>
      <c r="C139" s="135"/>
      <c r="D139" s="135"/>
      <c r="E139" s="135"/>
      <c r="F139" s="140"/>
      <c r="G139" s="140"/>
      <c r="H139" s="140"/>
      <c r="I139" s="141"/>
      <c r="J139" s="102"/>
      <c r="K139" s="102"/>
      <c r="L139" s="102"/>
      <c r="M139" s="102"/>
      <c r="N139" s="102"/>
      <c r="O139" s="102"/>
    </row>
    <row r="140" spans="1:15" ht="24.95" customHeight="1">
      <c r="A140" s="138"/>
      <c r="B140" s="139" t="s">
        <v>108</v>
      </c>
      <c r="C140" s="135">
        <v>1</v>
      </c>
      <c r="D140" s="135" t="s">
        <v>739</v>
      </c>
      <c r="E140" s="135">
        <v>1</v>
      </c>
      <c r="F140" s="140"/>
      <c r="G140" s="140"/>
      <c r="H140" s="140"/>
      <c r="I140" s="141">
        <f t="shared" ref="I140" si="11">PRODUCT(C140:H140)</f>
        <v>1</v>
      </c>
      <c r="J140" s="102"/>
      <c r="K140" s="102"/>
      <c r="L140" s="102"/>
      <c r="M140" s="102"/>
      <c r="N140" s="102"/>
      <c r="O140" s="102"/>
    </row>
    <row r="141" spans="1:15" ht="24.95" customHeight="1">
      <c r="A141" s="138"/>
      <c r="B141" s="139"/>
      <c r="C141" s="135"/>
      <c r="D141" s="135"/>
      <c r="E141" s="135"/>
      <c r="F141" s="140"/>
      <c r="G141" s="140"/>
      <c r="H141" s="142" t="s">
        <v>625</v>
      </c>
      <c r="I141" s="143">
        <f>SUM(I140)</f>
        <v>1</v>
      </c>
      <c r="J141" s="102"/>
      <c r="K141" s="102"/>
      <c r="L141" s="102"/>
      <c r="M141" s="102"/>
      <c r="N141" s="102"/>
      <c r="O141" s="102"/>
    </row>
    <row r="142" spans="1:15" ht="24.95" customHeight="1">
      <c r="A142" s="153"/>
      <c r="B142" s="149"/>
      <c r="C142" s="150"/>
      <c r="D142" s="135"/>
      <c r="E142" s="150"/>
      <c r="F142" s="151"/>
      <c r="G142" s="142" t="s">
        <v>257</v>
      </c>
      <c r="H142" s="144">
        <f>CEILING(I141,0.1)</f>
        <v>1</v>
      </c>
      <c r="I142" s="145" t="s">
        <v>149</v>
      </c>
      <c r="J142" s="102"/>
      <c r="K142" s="102"/>
      <c r="L142" s="102"/>
      <c r="M142" s="102"/>
      <c r="N142" s="102"/>
      <c r="O142" s="102"/>
    </row>
    <row r="143" spans="1:15" ht="31.5">
      <c r="A143" s="133">
        <v>12</v>
      </c>
      <c r="B143" s="146" t="s">
        <v>109</v>
      </c>
      <c r="C143" s="135"/>
      <c r="D143" s="135"/>
      <c r="E143" s="135"/>
      <c r="F143" s="140"/>
      <c r="G143" s="140"/>
      <c r="H143" s="140"/>
      <c r="I143" s="141"/>
      <c r="J143" s="102"/>
      <c r="K143" s="102"/>
      <c r="L143" s="102"/>
      <c r="M143" s="102"/>
      <c r="N143" s="102"/>
      <c r="O143" s="102"/>
    </row>
    <row r="144" spans="1:15" ht="24.95" customHeight="1">
      <c r="A144" s="138"/>
      <c r="B144" s="139" t="s">
        <v>528</v>
      </c>
      <c r="C144" s="135">
        <v>1</v>
      </c>
      <c r="D144" s="135" t="s">
        <v>739</v>
      </c>
      <c r="E144" s="135">
        <v>2</v>
      </c>
      <c r="F144" s="140">
        <v>4.5</v>
      </c>
      <c r="G144" s="140"/>
      <c r="H144" s="140">
        <v>1.5</v>
      </c>
      <c r="I144" s="141">
        <f>PRODUCT(C144:H144)</f>
        <v>13.5</v>
      </c>
      <c r="J144" s="102"/>
      <c r="K144" s="102"/>
      <c r="L144" s="102"/>
      <c r="M144" s="102"/>
      <c r="N144" s="102"/>
      <c r="O144" s="102"/>
    </row>
    <row r="145" spans="1:15" ht="24.95" customHeight="1">
      <c r="A145" s="138"/>
      <c r="B145" s="139" t="s">
        <v>530</v>
      </c>
      <c r="C145" s="135">
        <v>-2</v>
      </c>
      <c r="D145" s="135" t="s">
        <v>739</v>
      </c>
      <c r="E145" s="135">
        <v>2</v>
      </c>
      <c r="F145" s="140">
        <v>0.75</v>
      </c>
      <c r="G145" s="140"/>
      <c r="H145" s="140">
        <v>1.5</v>
      </c>
      <c r="I145" s="141">
        <f t="shared" ref="I145:I148" si="12">PRODUCT(C145:H145)</f>
        <v>-4.5</v>
      </c>
      <c r="J145" s="102"/>
      <c r="K145" s="102"/>
      <c r="L145" s="102"/>
      <c r="M145" s="102"/>
      <c r="N145" s="102"/>
      <c r="O145" s="102"/>
    </row>
    <row r="146" spans="1:15" ht="24.95" customHeight="1">
      <c r="A146" s="138"/>
      <c r="B146" s="139" t="s">
        <v>448</v>
      </c>
      <c r="C146" s="135">
        <v>1</v>
      </c>
      <c r="D146" s="135" t="s">
        <v>739</v>
      </c>
      <c r="E146" s="135">
        <v>1</v>
      </c>
      <c r="F146" s="140">
        <v>6.34</v>
      </c>
      <c r="G146" s="140"/>
      <c r="H146" s="140">
        <v>1.5</v>
      </c>
      <c r="I146" s="141">
        <f t="shared" si="12"/>
        <v>9.51</v>
      </c>
      <c r="J146" s="102"/>
      <c r="K146" s="102"/>
      <c r="L146" s="102"/>
      <c r="M146" s="102"/>
      <c r="N146" s="102"/>
      <c r="O146" s="102"/>
    </row>
    <row r="147" spans="1:15" ht="24.95" customHeight="1">
      <c r="A147" s="138"/>
      <c r="B147" s="139" t="s">
        <v>495</v>
      </c>
      <c r="C147" s="135">
        <v>1</v>
      </c>
      <c r="D147" s="135" t="s">
        <v>739</v>
      </c>
      <c r="E147" s="135">
        <v>4</v>
      </c>
      <c r="F147" s="140">
        <v>1.8</v>
      </c>
      <c r="G147" s="140"/>
      <c r="H147" s="140">
        <v>1.2</v>
      </c>
      <c r="I147" s="141">
        <f t="shared" si="12"/>
        <v>8.64</v>
      </c>
      <c r="J147" s="102"/>
      <c r="K147" s="102"/>
      <c r="L147" s="102"/>
      <c r="M147" s="102"/>
      <c r="N147" s="102"/>
      <c r="O147" s="102"/>
    </row>
    <row r="148" spans="1:15" ht="24.95" customHeight="1">
      <c r="A148" s="138"/>
      <c r="B148" s="139" t="s">
        <v>529</v>
      </c>
      <c r="C148" s="135">
        <v>-1</v>
      </c>
      <c r="D148" s="135" t="s">
        <v>739</v>
      </c>
      <c r="E148" s="135">
        <v>4</v>
      </c>
      <c r="F148" s="140">
        <v>0.75</v>
      </c>
      <c r="G148" s="140"/>
      <c r="H148" s="140">
        <v>1.2</v>
      </c>
      <c r="I148" s="141">
        <f t="shared" si="12"/>
        <v>-3.5999999999999996</v>
      </c>
      <c r="J148" s="102"/>
      <c r="K148" s="102"/>
      <c r="L148" s="102"/>
      <c r="M148" s="102"/>
      <c r="N148" s="102"/>
      <c r="O148" s="102"/>
    </row>
    <row r="149" spans="1:15" ht="24.95" customHeight="1">
      <c r="A149" s="138"/>
      <c r="B149" s="139"/>
      <c r="C149" s="135"/>
      <c r="D149" s="135"/>
      <c r="E149" s="135"/>
      <c r="F149" s="140"/>
      <c r="G149" s="140"/>
      <c r="H149" s="142" t="s">
        <v>625</v>
      </c>
      <c r="I149" s="143">
        <f>SUM(I144:I148)</f>
        <v>23.549999999999997</v>
      </c>
      <c r="J149" s="102"/>
      <c r="K149" s="102"/>
      <c r="L149" s="102"/>
      <c r="M149" s="102"/>
      <c r="N149" s="102"/>
      <c r="O149" s="102"/>
    </row>
    <row r="150" spans="1:15" ht="24.95" customHeight="1">
      <c r="A150" s="138"/>
      <c r="B150" s="139"/>
      <c r="C150" s="135"/>
      <c r="D150" s="135"/>
      <c r="E150" s="135"/>
      <c r="F150" s="140"/>
      <c r="G150" s="142" t="s">
        <v>257</v>
      </c>
      <c r="H150" s="144">
        <f>CEILING(I149,0.1)</f>
        <v>23.6</v>
      </c>
      <c r="I150" s="145" t="s">
        <v>146</v>
      </c>
      <c r="J150" s="102"/>
      <c r="K150" s="102"/>
      <c r="L150" s="102"/>
      <c r="M150" s="102"/>
      <c r="N150" s="102"/>
      <c r="O150" s="102"/>
    </row>
    <row r="151" spans="1:15" ht="31.5">
      <c r="A151" s="133">
        <v>13</v>
      </c>
      <c r="B151" s="146" t="s">
        <v>433</v>
      </c>
      <c r="C151" s="135"/>
      <c r="D151" s="135"/>
      <c r="E151" s="135"/>
      <c r="F151" s="140"/>
      <c r="G151" s="140"/>
      <c r="H151" s="140"/>
      <c r="I151" s="141"/>
      <c r="J151" s="102"/>
      <c r="K151" s="102"/>
      <c r="L151" s="102"/>
      <c r="M151" s="102"/>
      <c r="N151" s="102"/>
      <c r="O151" s="102"/>
    </row>
    <row r="152" spans="1:15" ht="24.95" customHeight="1">
      <c r="A152" s="138"/>
      <c r="B152" s="139" t="s">
        <v>496</v>
      </c>
      <c r="C152" s="135">
        <v>1</v>
      </c>
      <c r="D152" s="135" t="s">
        <v>739</v>
      </c>
      <c r="E152" s="135">
        <v>7</v>
      </c>
      <c r="F152" s="235">
        <v>1.5</v>
      </c>
      <c r="G152" s="140"/>
      <c r="H152" s="140"/>
      <c r="I152" s="141">
        <f t="shared" ref="I152" si="13">PRODUCT(C152:H152)</f>
        <v>10.5</v>
      </c>
      <c r="J152" s="102"/>
      <c r="K152" s="102"/>
      <c r="L152" s="102"/>
      <c r="M152" s="102"/>
      <c r="N152" s="102"/>
      <c r="O152" s="102"/>
    </row>
    <row r="153" spans="1:15" ht="24.95" customHeight="1">
      <c r="A153" s="138"/>
      <c r="B153" s="139"/>
      <c r="C153" s="135"/>
      <c r="D153" s="135"/>
      <c r="E153" s="135"/>
      <c r="F153" s="140"/>
      <c r="G153" s="140"/>
      <c r="H153" s="142" t="s">
        <v>625</v>
      </c>
      <c r="I153" s="143">
        <f>SUM(I152)</f>
        <v>10.5</v>
      </c>
      <c r="J153" s="102"/>
      <c r="K153" s="102"/>
      <c r="L153" s="102"/>
      <c r="M153" s="102"/>
      <c r="N153" s="102"/>
      <c r="O153" s="102"/>
    </row>
    <row r="154" spans="1:15" ht="24.95" customHeight="1">
      <c r="A154" s="138"/>
      <c r="B154" s="139"/>
      <c r="C154" s="135"/>
      <c r="D154" s="135"/>
      <c r="E154" s="135"/>
      <c r="F154" s="140"/>
      <c r="G154" s="142" t="s">
        <v>257</v>
      </c>
      <c r="H154" s="144">
        <f>CEILING(I153,0.1)</f>
        <v>10.5</v>
      </c>
      <c r="I154" s="145" t="s">
        <v>147</v>
      </c>
      <c r="J154" s="102"/>
      <c r="K154" s="102"/>
      <c r="L154" s="102"/>
      <c r="M154" s="102"/>
      <c r="N154" s="102"/>
      <c r="O154" s="102"/>
    </row>
    <row r="155" spans="1:15" ht="47.25">
      <c r="A155" s="133">
        <v>14</v>
      </c>
      <c r="B155" s="146" t="s">
        <v>841</v>
      </c>
      <c r="C155" s="135"/>
      <c r="D155" s="135"/>
      <c r="E155" s="135"/>
      <c r="F155" s="140"/>
      <c r="G155" s="140"/>
      <c r="H155" s="140"/>
      <c r="I155" s="141"/>
      <c r="J155" s="102"/>
      <c r="K155" s="102"/>
      <c r="L155" s="102"/>
      <c r="M155" s="102"/>
      <c r="N155" s="102"/>
      <c r="O155" s="102"/>
    </row>
    <row r="156" spans="1:15" ht="24.95" customHeight="1">
      <c r="A156" s="133"/>
      <c r="B156" s="146" t="s">
        <v>110</v>
      </c>
      <c r="C156" s="135"/>
      <c r="D156" s="135"/>
      <c r="E156" s="135"/>
      <c r="F156" s="140"/>
      <c r="G156" s="140"/>
      <c r="H156" s="140"/>
      <c r="I156" s="141"/>
      <c r="J156" s="102"/>
      <c r="K156" s="102"/>
      <c r="L156" s="102"/>
      <c r="M156" s="102"/>
      <c r="N156" s="102"/>
      <c r="O156" s="102"/>
    </row>
    <row r="157" spans="1:15" ht="24.95" customHeight="1">
      <c r="A157" s="138"/>
      <c r="B157" s="139" t="s">
        <v>497</v>
      </c>
      <c r="C157" s="135">
        <v>1</v>
      </c>
      <c r="D157" s="135" t="s">
        <v>739</v>
      </c>
      <c r="E157" s="135">
        <v>1</v>
      </c>
      <c r="F157" s="140"/>
      <c r="G157" s="140"/>
      <c r="H157" s="140"/>
      <c r="I157" s="141">
        <f t="shared" ref="I157:I164" si="14">PRODUCT(C157:H157)</f>
        <v>1</v>
      </c>
      <c r="J157" s="102"/>
      <c r="K157" s="102"/>
      <c r="L157" s="102"/>
      <c r="M157" s="102"/>
      <c r="N157" s="102"/>
      <c r="O157" s="102"/>
    </row>
    <row r="158" spans="1:15" ht="24.95" customHeight="1">
      <c r="A158" s="138"/>
      <c r="B158" s="139" t="s">
        <v>437</v>
      </c>
      <c r="C158" s="135">
        <v>1</v>
      </c>
      <c r="D158" s="135" t="s">
        <v>739</v>
      </c>
      <c r="E158" s="135">
        <v>1</v>
      </c>
      <c r="F158" s="140"/>
      <c r="G158" s="140"/>
      <c r="H158" s="140"/>
      <c r="I158" s="141">
        <f t="shared" si="14"/>
        <v>1</v>
      </c>
      <c r="J158" s="102"/>
      <c r="K158" s="102"/>
      <c r="L158" s="102"/>
      <c r="M158" s="102"/>
      <c r="N158" s="102"/>
      <c r="O158" s="102"/>
    </row>
    <row r="159" spans="1:15" ht="24.95" customHeight="1">
      <c r="A159" s="138"/>
      <c r="B159" s="139" t="s">
        <v>441</v>
      </c>
      <c r="C159" s="135">
        <v>1</v>
      </c>
      <c r="D159" s="135" t="s">
        <v>739</v>
      </c>
      <c r="E159" s="135">
        <v>1</v>
      </c>
      <c r="F159" s="140"/>
      <c r="G159" s="140"/>
      <c r="H159" s="140"/>
      <c r="I159" s="141">
        <f t="shared" si="14"/>
        <v>1</v>
      </c>
      <c r="J159" s="102"/>
      <c r="K159" s="102"/>
      <c r="L159" s="102"/>
      <c r="M159" s="102"/>
      <c r="N159" s="102"/>
      <c r="O159" s="102"/>
    </row>
    <row r="160" spans="1:15" ht="24.95" customHeight="1">
      <c r="A160" s="138"/>
      <c r="B160" s="139" t="s">
        <v>442</v>
      </c>
      <c r="C160" s="135">
        <v>1</v>
      </c>
      <c r="D160" s="135" t="s">
        <v>739</v>
      </c>
      <c r="E160" s="135">
        <v>3</v>
      </c>
      <c r="F160" s="140"/>
      <c r="G160" s="140"/>
      <c r="H160" s="140"/>
      <c r="I160" s="141">
        <f t="shared" si="14"/>
        <v>3</v>
      </c>
      <c r="J160" s="102"/>
      <c r="K160" s="102"/>
      <c r="L160" s="102"/>
      <c r="M160" s="102"/>
      <c r="N160" s="102"/>
      <c r="O160" s="102"/>
    </row>
    <row r="161" spans="1:15" ht="24.95" customHeight="1">
      <c r="A161" s="138"/>
      <c r="B161" s="149" t="s">
        <v>499</v>
      </c>
      <c r="C161" s="135">
        <v>1</v>
      </c>
      <c r="D161" s="135" t="s">
        <v>739</v>
      </c>
      <c r="E161" s="135">
        <v>4</v>
      </c>
      <c r="F161" s="140"/>
      <c r="G161" s="140"/>
      <c r="H161" s="140"/>
      <c r="I161" s="141">
        <f t="shared" si="14"/>
        <v>4</v>
      </c>
      <c r="J161" s="102"/>
      <c r="K161" s="102"/>
      <c r="L161" s="102"/>
      <c r="M161" s="102"/>
      <c r="N161" s="102"/>
      <c r="O161" s="102"/>
    </row>
    <row r="162" spans="1:15" ht="24.95" customHeight="1">
      <c r="A162" s="138"/>
      <c r="B162" s="139" t="s">
        <v>498</v>
      </c>
      <c r="C162" s="135">
        <v>1</v>
      </c>
      <c r="D162" s="135" t="s">
        <v>739</v>
      </c>
      <c r="E162" s="135">
        <v>2</v>
      </c>
      <c r="F162" s="140"/>
      <c r="G162" s="140"/>
      <c r="H162" s="140"/>
      <c r="I162" s="141">
        <f t="shared" si="14"/>
        <v>2</v>
      </c>
      <c r="J162" s="102"/>
      <c r="K162" s="102"/>
      <c r="L162" s="102"/>
      <c r="M162" s="102"/>
      <c r="N162" s="102"/>
      <c r="O162" s="102"/>
    </row>
    <row r="163" spans="1:15" ht="24.95" customHeight="1">
      <c r="A163" s="138"/>
      <c r="B163" s="139" t="s">
        <v>100</v>
      </c>
      <c r="C163" s="135">
        <v>1</v>
      </c>
      <c r="D163" s="135" t="s">
        <v>739</v>
      </c>
      <c r="E163" s="135">
        <v>1</v>
      </c>
      <c r="F163" s="140"/>
      <c r="G163" s="140"/>
      <c r="H163" s="140"/>
      <c r="I163" s="141">
        <f t="shared" si="14"/>
        <v>1</v>
      </c>
      <c r="J163" s="102"/>
      <c r="K163" s="102"/>
      <c r="L163" s="102"/>
      <c r="M163" s="102"/>
      <c r="N163" s="102"/>
      <c r="O163" s="102"/>
    </row>
    <row r="164" spans="1:15" ht="24.95" customHeight="1">
      <c r="A164" s="138"/>
      <c r="B164" s="139" t="s">
        <v>500</v>
      </c>
      <c r="C164" s="135">
        <v>1</v>
      </c>
      <c r="D164" s="135" t="s">
        <v>739</v>
      </c>
      <c r="E164" s="135">
        <v>1</v>
      </c>
      <c r="F164" s="140"/>
      <c r="G164" s="140"/>
      <c r="H164" s="140"/>
      <c r="I164" s="141">
        <f t="shared" si="14"/>
        <v>1</v>
      </c>
      <c r="J164" s="102"/>
      <c r="K164" s="102"/>
      <c r="L164" s="102"/>
      <c r="M164" s="102"/>
      <c r="N164" s="102"/>
      <c r="O164" s="102"/>
    </row>
    <row r="165" spans="1:15" ht="24.95" customHeight="1">
      <c r="A165" s="138"/>
      <c r="B165" s="139"/>
      <c r="C165" s="135"/>
      <c r="D165" s="135"/>
      <c r="E165" s="135"/>
      <c r="F165" s="140"/>
      <c r="G165" s="140"/>
      <c r="H165" s="142" t="s">
        <v>625</v>
      </c>
      <c r="I165" s="143">
        <f>SUM(I157:I164)</f>
        <v>14</v>
      </c>
      <c r="J165" s="102"/>
      <c r="K165" s="102"/>
      <c r="L165" s="102"/>
      <c r="M165" s="102"/>
      <c r="N165" s="102"/>
      <c r="O165" s="102"/>
    </row>
    <row r="166" spans="1:15" ht="24.95" customHeight="1">
      <c r="A166" s="138"/>
      <c r="B166" s="139"/>
      <c r="C166" s="135"/>
      <c r="D166" s="135"/>
      <c r="E166" s="135"/>
      <c r="F166" s="140"/>
      <c r="G166" s="142" t="s">
        <v>257</v>
      </c>
      <c r="H166" s="144">
        <f>CEILING(I165,0.1)</f>
        <v>14</v>
      </c>
      <c r="I166" s="145" t="s">
        <v>149</v>
      </c>
      <c r="J166" s="102"/>
      <c r="K166" s="102"/>
      <c r="L166" s="102"/>
      <c r="M166" s="102"/>
      <c r="N166" s="102"/>
      <c r="O166" s="102"/>
    </row>
    <row r="167" spans="1:15" ht="24.95" customHeight="1">
      <c r="A167" s="138"/>
      <c r="B167" s="146" t="s">
        <v>111</v>
      </c>
      <c r="C167" s="135"/>
      <c r="D167" s="135"/>
      <c r="E167" s="135"/>
      <c r="F167" s="140"/>
      <c r="G167" s="140"/>
      <c r="H167" s="140"/>
      <c r="I167" s="141"/>
      <c r="J167" s="102"/>
      <c r="K167" s="102"/>
      <c r="L167" s="102"/>
      <c r="M167" s="102"/>
      <c r="N167" s="102"/>
      <c r="O167" s="102"/>
    </row>
    <row r="168" spans="1:15" ht="24.95" customHeight="1">
      <c r="A168" s="138"/>
      <c r="B168" s="139" t="s">
        <v>440</v>
      </c>
      <c r="C168" s="135">
        <v>1</v>
      </c>
      <c r="D168" s="135" t="s">
        <v>739</v>
      </c>
      <c r="E168" s="135">
        <v>3</v>
      </c>
      <c r="F168" s="140"/>
      <c r="G168" s="140"/>
      <c r="H168" s="140"/>
      <c r="I168" s="141">
        <f t="shared" ref="I168:I170" si="15">PRODUCT(C168:H168)</f>
        <v>3</v>
      </c>
      <c r="J168" s="102"/>
      <c r="K168" s="102"/>
      <c r="L168" s="102"/>
      <c r="M168" s="102"/>
      <c r="N168" s="102"/>
      <c r="O168" s="102"/>
    </row>
    <row r="169" spans="1:15" ht="24.95" customHeight="1">
      <c r="A169" s="138"/>
      <c r="B169" s="139" t="s">
        <v>501</v>
      </c>
      <c r="C169" s="135">
        <v>1</v>
      </c>
      <c r="D169" s="135" t="s">
        <v>739</v>
      </c>
      <c r="E169" s="135">
        <v>2</v>
      </c>
      <c r="F169" s="140"/>
      <c r="G169" s="140"/>
      <c r="H169" s="140"/>
      <c r="I169" s="141">
        <f t="shared" si="15"/>
        <v>2</v>
      </c>
      <c r="J169" s="102"/>
      <c r="K169" s="102"/>
      <c r="L169" s="102"/>
      <c r="M169" s="102"/>
      <c r="N169" s="102"/>
      <c r="O169" s="102"/>
    </row>
    <row r="170" spans="1:15" ht="24.95" customHeight="1">
      <c r="A170" s="138"/>
      <c r="B170" s="139" t="s">
        <v>442</v>
      </c>
      <c r="C170" s="135">
        <v>1</v>
      </c>
      <c r="D170" s="135" t="s">
        <v>739</v>
      </c>
      <c r="E170" s="135">
        <v>3</v>
      </c>
      <c r="F170" s="140"/>
      <c r="G170" s="140"/>
      <c r="H170" s="140"/>
      <c r="I170" s="141">
        <f t="shared" si="15"/>
        <v>3</v>
      </c>
      <c r="J170" s="102"/>
      <c r="K170" s="102"/>
      <c r="L170" s="102"/>
      <c r="M170" s="102"/>
      <c r="N170" s="102"/>
      <c r="O170" s="102"/>
    </row>
    <row r="171" spans="1:15" ht="24.95" customHeight="1">
      <c r="A171" s="138"/>
      <c r="B171" s="139"/>
      <c r="C171" s="135"/>
      <c r="D171" s="135"/>
      <c r="E171" s="135"/>
      <c r="F171" s="140"/>
      <c r="G171" s="140"/>
      <c r="H171" s="142" t="s">
        <v>625</v>
      </c>
      <c r="I171" s="143">
        <f>SUM(I168:I170)</f>
        <v>8</v>
      </c>
      <c r="J171" s="102"/>
      <c r="K171" s="102"/>
      <c r="L171" s="102"/>
      <c r="M171" s="102"/>
      <c r="N171" s="102"/>
      <c r="O171" s="102"/>
    </row>
    <row r="172" spans="1:15" ht="24.95" customHeight="1">
      <c r="A172" s="138"/>
      <c r="B172" s="139"/>
      <c r="C172" s="135"/>
      <c r="D172" s="135"/>
      <c r="E172" s="135"/>
      <c r="F172" s="140"/>
      <c r="G172" s="142" t="s">
        <v>257</v>
      </c>
      <c r="H172" s="144">
        <f>CEILING(I171,0.1)</f>
        <v>8</v>
      </c>
      <c r="I172" s="145" t="s">
        <v>149</v>
      </c>
      <c r="J172" s="102"/>
      <c r="K172" s="102"/>
      <c r="L172" s="102"/>
      <c r="M172" s="102"/>
      <c r="N172" s="102"/>
      <c r="O172" s="102"/>
    </row>
    <row r="173" spans="1:15" ht="24.95" customHeight="1">
      <c r="A173" s="138"/>
      <c r="B173" s="146" t="s">
        <v>112</v>
      </c>
      <c r="C173" s="135"/>
      <c r="D173" s="135"/>
      <c r="E173" s="135"/>
      <c r="F173" s="140"/>
      <c r="G173" s="140"/>
      <c r="H173" s="140"/>
      <c r="I173" s="141"/>
      <c r="J173" s="102"/>
      <c r="K173" s="102"/>
      <c r="L173" s="102"/>
      <c r="M173" s="102"/>
      <c r="N173" s="102"/>
      <c r="O173" s="102"/>
    </row>
    <row r="174" spans="1:15" ht="24.95" customHeight="1">
      <c r="A174" s="138"/>
      <c r="B174" s="139" t="s">
        <v>437</v>
      </c>
      <c r="C174" s="135">
        <v>1</v>
      </c>
      <c r="D174" s="135" t="s">
        <v>739</v>
      </c>
      <c r="E174" s="135">
        <v>1</v>
      </c>
      <c r="F174" s="140"/>
      <c r="G174" s="140"/>
      <c r="H174" s="140"/>
      <c r="I174" s="141">
        <f t="shared" ref="I174" si="16">PRODUCT(C174:H174)</f>
        <v>1</v>
      </c>
      <c r="J174" s="102"/>
      <c r="K174" s="102"/>
      <c r="L174" s="102"/>
      <c r="M174" s="102"/>
      <c r="N174" s="102"/>
      <c r="O174" s="102"/>
    </row>
    <row r="175" spans="1:15" ht="24.95" customHeight="1">
      <c r="A175" s="138"/>
      <c r="B175" s="139"/>
      <c r="C175" s="135"/>
      <c r="D175" s="135"/>
      <c r="E175" s="135"/>
      <c r="F175" s="140"/>
      <c r="G175" s="140"/>
      <c r="H175" s="142" t="s">
        <v>625</v>
      </c>
      <c r="I175" s="143">
        <f>SUM(I174)</f>
        <v>1</v>
      </c>
      <c r="J175" s="102"/>
      <c r="K175" s="102"/>
      <c r="L175" s="102"/>
      <c r="M175" s="102"/>
      <c r="N175" s="102"/>
      <c r="O175" s="102"/>
    </row>
    <row r="176" spans="1:15" ht="24.95" customHeight="1">
      <c r="A176" s="138"/>
      <c r="B176" s="139"/>
      <c r="C176" s="135"/>
      <c r="D176" s="135"/>
      <c r="E176" s="135"/>
      <c r="F176" s="140"/>
      <c r="G176" s="142" t="s">
        <v>257</v>
      </c>
      <c r="H176" s="144">
        <f>CEILING(I175,0.1)</f>
        <v>1</v>
      </c>
      <c r="I176" s="145" t="s">
        <v>149</v>
      </c>
      <c r="J176" s="102"/>
      <c r="K176" s="102"/>
      <c r="L176" s="102"/>
      <c r="M176" s="102"/>
      <c r="N176" s="102"/>
      <c r="O176" s="102"/>
    </row>
    <row r="177" spans="1:15" ht="63">
      <c r="A177" s="133">
        <v>15</v>
      </c>
      <c r="B177" s="146" t="s">
        <v>842</v>
      </c>
      <c r="C177" s="135"/>
      <c r="D177" s="135"/>
      <c r="E177" s="135"/>
      <c r="F177" s="140"/>
      <c r="G177" s="140"/>
      <c r="H177" s="140"/>
      <c r="I177" s="141"/>
      <c r="J177" s="114"/>
      <c r="K177" s="102"/>
      <c r="L177" s="102"/>
      <c r="M177" s="102"/>
      <c r="N177" s="102"/>
      <c r="O177" s="102"/>
    </row>
    <row r="178" spans="1:15" ht="24.95" customHeight="1">
      <c r="A178" s="138"/>
      <c r="B178" s="139" t="s">
        <v>494</v>
      </c>
      <c r="C178" s="135">
        <v>1</v>
      </c>
      <c r="D178" s="135" t="s">
        <v>739</v>
      </c>
      <c r="E178" s="135">
        <v>2</v>
      </c>
      <c r="F178" s="140"/>
      <c r="G178" s="140"/>
      <c r="H178" s="140"/>
      <c r="I178" s="141">
        <f t="shared" ref="I178:I179" si="17">PRODUCT(C178:H178)</f>
        <v>2</v>
      </c>
      <c r="J178" s="114"/>
      <c r="K178" s="102"/>
      <c r="L178" s="102"/>
      <c r="M178" s="102"/>
      <c r="N178" s="102"/>
      <c r="O178" s="102"/>
    </row>
    <row r="179" spans="1:15" ht="24.95" customHeight="1">
      <c r="A179" s="138"/>
      <c r="B179" s="139" t="s">
        <v>442</v>
      </c>
      <c r="C179" s="135">
        <v>1</v>
      </c>
      <c r="D179" s="135" t="s">
        <v>739</v>
      </c>
      <c r="E179" s="135">
        <v>2</v>
      </c>
      <c r="F179" s="140"/>
      <c r="G179" s="140"/>
      <c r="H179" s="140"/>
      <c r="I179" s="141">
        <f t="shared" si="17"/>
        <v>2</v>
      </c>
      <c r="J179" s="114"/>
      <c r="K179" s="102"/>
      <c r="L179" s="102"/>
      <c r="M179" s="102"/>
      <c r="N179" s="102"/>
      <c r="O179" s="102"/>
    </row>
    <row r="180" spans="1:15" ht="24.95" customHeight="1">
      <c r="A180" s="148"/>
      <c r="B180" s="139"/>
      <c r="C180" s="135"/>
      <c r="D180" s="135"/>
      <c r="E180" s="135"/>
      <c r="F180" s="140"/>
      <c r="G180" s="140"/>
      <c r="H180" s="142" t="s">
        <v>625</v>
      </c>
      <c r="I180" s="143">
        <f>SUM(I178:I179)</f>
        <v>4</v>
      </c>
      <c r="J180" s="114"/>
      <c r="K180" s="102"/>
      <c r="L180" s="102"/>
      <c r="M180" s="102"/>
      <c r="N180" s="102"/>
      <c r="O180" s="102"/>
    </row>
    <row r="181" spans="1:15" ht="24.95" customHeight="1">
      <c r="A181" s="138"/>
      <c r="B181" s="139"/>
      <c r="C181" s="135"/>
      <c r="D181" s="135"/>
      <c r="E181" s="135"/>
      <c r="F181" s="140"/>
      <c r="G181" s="142" t="s">
        <v>257</v>
      </c>
      <c r="H181" s="144">
        <f>CEILING(I180,0.1)</f>
        <v>4</v>
      </c>
      <c r="I181" s="145" t="s">
        <v>149</v>
      </c>
      <c r="J181" s="114"/>
      <c r="K181" s="102"/>
      <c r="L181" s="102"/>
      <c r="M181" s="102"/>
      <c r="N181" s="102"/>
      <c r="O181" s="102"/>
    </row>
    <row r="182" spans="1:15" ht="31.5">
      <c r="A182" s="133">
        <v>16</v>
      </c>
      <c r="B182" s="146" t="s">
        <v>115</v>
      </c>
      <c r="C182" s="135"/>
      <c r="D182" s="135"/>
      <c r="E182" s="135"/>
      <c r="F182" s="140"/>
      <c r="G182" s="140"/>
      <c r="H182" s="140"/>
      <c r="I182" s="141"/>
      <c r="J182" s="114"/>
      <c r="K182" s="102"/>
      <c r="L182" s="102"/>
      <c r="M182" s="102"/>
      <c r="N182" s="102"/>
      <c r="O182" s="102"/>
    </row>
    <row r="183" spans="1:15" ht="24.95" customHeight="1">
      <c r="A183" s="133"/>
      <c r="B183" s="146" t="s">
        <v>116</v>
      </c>
      <c r="C183" s="135"/>
      <c r="D183" s="135"/>
      <c r="E183" s="135"/>
      <c r="F183" s="140"/>
      <c r="G183" s="140"/>
      <c r="H183" s="140"/>
      <c r="I183" s="141"/>
      <c r="J183" s="114"/>
      <c r="K183" s="102"/>
      <c r="L183" s="102"/>
      <c r="M183" s="102"/>
      <c r="N183" s="102"/>
      <c r="O183" s="102"/>
    </row>
    <row r="184" spans="1:15" ht="24.95" customHeight="1">
      <c r="A184" s="138"/>
      <c r="B184" s="139" t="s">
        <v>494</v>
      </c>
      <c r="C184" s="135">
        <v>1</v>
      </c>
      <c r="D184" s="135" t="s">
        <v>739</v>
      </c>
      <c r="E184" s="135">
        <v>2</v>
      </c>
      <c r="F184" s="140"/>
      <c r="G184" s="140"/>
      <c r="H184" s="140"/>
      <c r="I184" s="141">
        <f t="shared" ref="I184:I185" si="18">PRODUCT(C184:H184)</f>
        <v>2</v>
      </c>
      <c r="J184" s="114"/>
      <c r="K184" s="102"/>
      <c r="L184" s="102"/>
      <c r="M184" s="102"/>
      <c r="N184" s="102"/>
      <c r="O184" s="102"/>
    </row>
    <row r="185" spans="1:15" ht="24.95" customHeight="1">
      <c r="A185" s="138"/>
      <c r="B185" s="139" t="s">
        <v>442</v>
      </c>
      <c r="C185" s="135">
        <v>1</v>
      </c>
      <c r="D185" s="135" t="s">
        <v>739</v>
      </c>
      <c r="E185" s="135">
        <v>2</v>
      </c>
      <c r="F185" s="140"/>
      <c r="G185" s="140"/>
      <c r="H185" s="140"/>
      <c r="I185" s="141">
        <f t="shared" si="18"/>
        <v>2</v>
      </c>
      <c r="J185" s="102"/>
      <c r="K185" s="102"/>
      <c r="L185" s="102"/>
      <c r="M185" s="102"/>
      <c r="N185" s="102"/>
      <c r="O185" s="102"/>
    </row>
    <row r="186" spans="1:15" ht="24.95" customHeight="1">
      <c r="A186" s="138"/>
      <c r="B186" s="139"/>
      <c r="C186" s="135"/>
      <c r="D186" s="135"/>
      <c r="E186" s="135"/>
      <c r="F186" s="140"/>
      <c r="G186" s="140"/>
      <c r="H186" s="142" t="s">
        <v>625</v>
      </c>
      <c r="I186" s="143">
        <f>SUM(I184:I185)</f>
        <v>4</v>
      </c>
      <c r="J186" s="102"/>
      <c r="K186" s="102"/>
      <c r="L186" s="102"/>
      <c r="M186" s="102"/>
      <c r="N186" s="102"/>
      <c r="O186" s="102"/>
    </row>
    <row r="187" spans="1:15" ht="24.95" customHeight="1">
      <c r="A187" s="138"/>
      <c r="B187" s="139"/>
      <c r="C187" s="135"/>
      <c r="D187" s="135"/>
      <c r="E187" s="135"/>
      <c r="F187" s="140"/>
      <c r="G187" s="142" t="s">
        <v>257</v>
      </c>
      <c r="H187" s="144">
        <f>CEILING(I186,0.1)</f>
        <v>4</v>
      </c>
      <c r="I187" s="145" t="s">
        <v>149</v>
      </c>
      <c r="J187" s="102"/>
      <c r="K187" s="102"/>
      <c r="L187" s="102"/>
      <c r="M187" s="102"/>
      <c r="N187" s="102"/>
      <c r="O187" s="102"/>
    </row>
    <row r="188" spans="1:15" ht="63">
      <c r="A188" s="133">
        <v>17</v>
      </c>
      <c r="B188" s="146" t="s">
        <v>113</v>
      </c>
      <c r="C188" s="135"/>
      <c r="D188" s="135"/>
      <c r="E188" s="135"/>
      <c r="F188" s="140"/>
      <c r="G188" s="140"/>
      <c r="H188" s="140"/>
      <c r="I188" s="141"/>
      <c r="J188" s="102"/>
      <c r="K188" s="102"/>
      <c r="L188" s="102"/>
      <c r="M188" s="102"/>
      <c r="N188" s="102"/>
      <c r="O188" s="102"/>
    </row>
    <row r="189" spans="1:15" ht="24.95" customHeight="1">
      <c r="A189" s="138"/>
      <c r="B189" s="139" t="s">
        <v>501</v>
      </c>
      <c r="C189" s="135">
        <v>2</v>
      </c>
      <c r="D189" s="135" t="s">
        <v>739</v>
      </c>
      <c r="E189" s="135">
        <v>1</v>
      </c>
      <c r="F189" s="140"/>
      <c r="G189" s="140"/>
      <c r="H189" s="140"/>
      <c r="I189" s="141">
        <f t="shared" ref="I189:I190" si="19">PRODUCT(C189:H189)</f>
        <v>2</v>
      </c>
      <c r="J189" s="102"/>
      <c r="K189" s="102"/>
      <c r="L189" s="102"/>
      <c r="M189" s="102"/>
      <c r="N189" s="102"/>
      <c r="O189" s="102"/>
    </row>
    <row r="190" spans="1:15" ht="24.95" customHeight="1">
      <c r="A190" s="138"/>
      <c r="B190" s="139" t="s">
        <v>442</v>
      </c>
      <c r="C190" s="135">
        <v>1</v>
      </c>
      <c r="D190" s="135" t="s">
        <v>739</v>
      </c>
      <c r="E190" s="135">
        <v>2</v>
      </c>
      <c r="F190" s="140"/>
      <c r="G190" s="140"/>
      <c r="H190" s="140"/>
      <c r="I190" s="141">
        <f t="shared" si="19"/>
        <v>2</v>
      </c>
      <c r="J190" s="102"/>
      <c r="K190" s="102"/>
      <c r="L190" s="102"/>
      <c r="M190" s="102"/>
      <c r="N190" s="102"/>
      <c r="O190" s="102"/>
    </row>
    <row r="191" spans="1:15" ht="24.95" customHeight="1">
      <c r="A191" s="138"/>
      <c r="B191" s="139"/>
      <c r="C191" s="135"/>
      <c r="D191" s="135"/>
      <c r="E191" s="135"/>
      <c r="F191" s="140"/>
      <c r="G191" s="140"/>
      <c r="H191" s="142" t="s">
        <v>625</v>
      </c>
      <c r="I191" s="143">
        <f>SUM(I189:I190)</f>
        <v>4</v>
      </c>
      <c r="J191" s="102"/>
      <c r="K191" s="102"/>
      <c r="L191" s="102"/>
      <c r="M191" s="102"/>
      <c r="N191" s="102"/>
      <c r="O191" s="102"/>
    </row>
    <row r="192" spans="1:15" ht="24.95" customHeight="1">
      <c r="A192" s="147"/>
      <c r="B192" s="139"/>
      <c r="C192" s="135"/>
      <c r="D192" s="135"/>
      <c r="E192" s="135"/>
      <c r="F192" s="140"/>
      <c r="G192" s="142" t="s">
        <v>257</v>
      </c>
      <c r="H192" s="144">
        <f>CEILING(I191,0.1)</f>
        <v>4</v>
      </c>
      <c r="I192" s="145" t="s">
        <v>149</v>
      </c>
      <c r="J192" s="102"/>
      <c r="K192" s="102"/>
      <c r="L192" s="102"/>
      <c r="M192" s="102"/>
      <c r="N192" s="102"/>
      <c r="O192" s="102"/>
    </row>
    <row r="193" spans="1:15" ht="63">
      <c r="A193" s="154">
        <v>18</v>
      </c>
      <c r="B193" s="146" t="s">
        <v>114</v>
      </c>
      <c r="C193" s="135"/>
      <c r="D193" s="135"/>
      <c r="E193" s="135"/>
      <c r="F193" s="140"/>
      <c r="G193" s="140"/>
      <c r="H193" s="140"/>
      <c r="I193" s="141"/>
      <c r="J193" s="102"/>
      <c r="K193" s="102"/>
      <c r="L193" s="102"/>
      <c r="M193" s="102"/>
      <c r="N193" s="102"/>
      <c r="O193" s="102"/>
    </row>
    <row r="194" spans="1:15" ht="24.95" customHeight="1">
      <c r="A194" s="147"/>
      <c r="B194" s="139" t="s">
        <v>442</v>
      </c>
      <c r="C194" s="135">
        <v>1</v>
      </c>
      <c r="D194" s="135" t="s">
        <v>739</v>
      </c>
      <c r="E194" s="135">
        <v>2</v>
      </c>
      <c r="F194" s="140"/>
      <c r="G194" s="140"/>
      <c r="H194" s="140"/>
      <c r="I194" s="141">
        <f t="shared" ref="I194:I195" si="20">PRODUCT(C194:H194)</f>
        <v>2</v>
      </c>
      <c r="J194" s="102"/>
      <c r="K194" s="102"/>
      <c r="L194" s="102"/>
      <c r="M194" s="102"/>
      <c r="N194" s="102"/>
      <c r="O194" s="102"/>
    </row>
    <row r="195" spans="1:15" ht="24.95" customHeight="1">
      <c r="A195" s="147"/>
      <c r="B195" s="139" t="s">
        <v>441</v>
      </c>
      <c r="C195" s="135">
        <v>1</v>
      </c>
      <c r="D195" s="135" t="s">
        <v>739</v>
      </c>
      <c r="E195" s="135">
        <v>2</v>
      </c>
      <c r="F195" s="140"/>
      <c r="G195" s="140"/>
      <c r="H195" s="140"/>
      <c r="I195" s="141">
        <f t="shared" si="20"/>
        <v>2</v>
      </c>
      <c r="J195" s="102"/>
      <c r="K195" s="102"/>
      <c r="L195" s="102"/>
      <c r="M195" s="102"/>
      <c r="N195" s="102"/>
      <c r="O195" s="102"/>
    </row>
    <row r="196" spans="1:15" ht="24.95" customHeight="1">
      <c r="A196" s="147"/>
      <c r="B196" s="139"/>
      <c r="C196" s="135"/>
      <c r="D196" s="135"/>
      <c r="E196" s="135"/>
      <c r="F196" s="140"/>
      <c r="G196" s="140"/>
      <c r="H196" s="142" t="s">
        <v>625</v>
      </c>
      <c r="I196" s="143">
        <f>SUM(I194:I195)</f>
        <v>4</v>
      </c>
      <c r="J196" s="102"/>
      <c r="K196" s="102"/>
      <c r="L196" s="102"/>
      <c r="M196" s="102"/>
      <c r="N196" s="102"/>
      <c r="O196" s="102"/>
    </row>
    <row r="197" spans="1:15" ht="24.95" customHeight="1">
      <c r="A197" s="138"/>
      <c r="B197" s="139"/>
      <c r="C197" s="135"/>
      <c r="D197" s="135"/>
      <c r="E197" s="135"/>
      <c r="F197" s="140"/>
      <c r="G197" s="142" t="s">
        <v>257</v>
      </c>
      <c r="H197" s="144">
        <f>CEILING(I196,0.1)</f>
        <v>4</v>
      </c>
      <c r="I197" s="145" t="s">
        <v>149</v>
      </c>
      <c r="J197" s="102"/>
      <c r="K197" s="102"/>
      <c r="L197" s="102"/>
      <c r="M197" s="102"/>
      <c r="N197" s="102"/>
      <c r="O197" s="102"/>
    </row>
    <row r="198" spans="1:15" ht="47.25">
      <c r="A198" s="133">
        <v>19</v>
      </c>
      <c r="B198" s="146" t="s">
        <v>117</v>
      </c>
      <c r="C198" s="135"/>
      <c r="D198" s="135"/>
      <c r="E198" s="135"/>
      <c r="F198" s="140"/>
      <c r="G198" s="140"/>
      <c r="H198" s="140"/>
      <c r="I198" s="141"/>
      <c r="J198" s="102"/>
      <c r="K198" s="102"/>
      <c r="L198" s="102"/>
      <c r="M198" s="102"/>
      <c r="N198" s="102"/>
      <c r="O198" s="102"/>
    </row>
    <row r="199" spans="1:15" ht="24.95" customHeight="1">
      <c r="A199" s="138"/>
      <c r="B199" s="139" t="s">
        <v>502</v>
      </c>
      <c r="C199" s="135">
        <v>1</v>
      </c>
      <c r="D199" s="135" t="s">
        <v>739</v>
      </c>
      <c r="E199" s="135">
        <v>6</v>
      </c>
      <c r="F199" s="140">
        <v>16</v>
      </c>
      <c r="G199" s="140"/>
      <c r="H199" s="140"/>
      <c r="I199" s="141">
        <f t="shared" ref="I199" si="21">PRODUCT(C199:H199)</f>
        <v>96</v>
      </c>
      <c r="J199" s="102"/>
      <c r="K199" s="102"/>
      <c r="L199" s="102"/>
      <c r="M199" s="102"/>
      <c r="N199" s="102"/>
      <c r="O199" s="102"/>
    </row>
    <row r="200" spans="1:15" ht="24.95" customHeight="1">
      <c r="A200" s="138"/>
      <c r="B200" s="139"/>
      <c r="C200" s="135"/>
      <c r="D200" s="135"/>
      <c r="E200" s="135"/>
      <c r="F200" s="140"/>
      <c r="G200" s="140"/>
      <c r="H200" s="142" t="s">
        <v>625</v>
      </c>
      <c r="I200" s="143">
        <f>SUM(I199:I199)</f>
        <v>96</v>
      </c>
      <c r="J200" s="102"/>
      <c r="K200" s="102"/>
      <c r="L200" s="102"/>
      <c r="M200" s="102"/>
      <c r="N200" s="102"/>
      <c r="O200" s="102"/>
    </row>
    <row r="201" spans="1:15" ht="24.95" customHeight="1">
      <c r="A201" s="138"/>
      <c r="B201" s="139"/>
      <c r="C201" s="135"/>
      <c r="D201" s="135"/>
      <c r="E201" s="135"/>
      <c r="F201" s="140"/>
      <c r="G201" s="142" t="s">
        <v>257</v>
      </c>
      <c r="H201" s="144">
        <f>CEILING(I200,0.1)</f>
        <v>96</v>
      </c>
      <c r="I201" s="145" t="s">
        <v>147</v>
      </c>
      <c r="J201" s="102"/>
      <c r="K201" s="102"/>
      <c r="L201" s="102"/>
      <c r="M201" s="102"/>
      <c r="N201" s="102"/>
      <c r="O201" s="102"/>
    </row>
    <row r="202" spans="1:15" ht="47.25">
      <c r="A202" s="133">
        <v>20</v>
      </c>
      <c r="B202" s="146" t="s">
        <v>118</v>
      </c>
      <c r="C202" s="135"/>
      <c r="D202" s="135"/>
      <c r="E202" s="135"/>
      <c r="F202" s="140"/>
      <c r="G202" s="140"/>
      <c r="H202" s="140"/>
      <c r="I202" s="141"/>
      <c r="J202" s="102"/>
      <c r="K202" s="102"/>
      <c r="L202" s="102"/>
      <c r="M202" s="102"/>
      <c r="N202" s="102"/>
      <c r="O202" s="102"/>
    </row>
    <row r="203" spans="1:15" ht="24.95" customHeight="1">
      <c r="A203" s="138"/>
      <c r="B203" s="139" t="s">
        <v>119</v>
      </c>
      <c r="C203" s="135">
        <v>1</v>
      </c>
      <c r="D203" s="135" t="s">
        <v>739</v>
      </c>
      <c r="E203" s="135">
        <v>1</v>
      </c>
      <c r="F203" s="235">
        <v>45</v>
      </c>
      <c r="G203" s="140"/>
      <c r="H203" s="140"/>
      <c r="I203" s="141">
        <f t="shared" ref="I203" si="22">PRODUCT(C203:H203)</f>
        <v>45</v>
      </c>
      <c r="J203" s="102"/>
      <c r="K203" s="102"/>
      <c r="L203" s="102"/>
      <c r="M203" s="102"/>
      <c r="N203" s="102"/>
      <c r="O203" s="102"/>
    </row>
    <row r="204" spans="1:15" ht="24.95" customHeight="1">
      <c r="A204" s="138"/>
      <c r="B204" s="139"/>
      <c r="C204" s="135"/>
      <c r="D204" s="135"/>
      <c r="E204" s="135"/>
      <c r="F204" s="140"/>
      <c r="G204" s="140"/>
      <c r="H204" s="142" t="s">
        <v>625</v>
      </c>
      <c r="I204" s="143">
        <f>SUM(I203)</f>
        <v>45</v>
      </c>
      <c r="J204" s="102"/>
      <c r="K204" s="102"/>
      <c r="L204" s="102"/>
      <c r="M204" s="102"/>
      <c r="N204" s="102"/>
      <c r="O204" s="102"/>
    </row>
    <row r="205" spans="1:15" ht="24.95" customHeight="1">
      <c r="A205" s="138"/>
      <c r="B205" s="139"/>
      <c r="C205" s="135"/>
      <c r="D205" s="135"/>
      <c r="E205" s="135"/>
      <c r="F205" s="140"/>
      <c r="G205" s="142" t="s">
        <v>257</v>
      </c>
      <c r="H205" s="144">
        <f>CEILING(I204,0.1)</f>
        <v>45</v>
      </c>
      <c r="I205" s="145" t="s">
        <v>147</v>
      </c>
      <c r="J205" s="102"/>
      <c r="K205" s="102"/>
      <c r="L205" s="102"/>
      <c r="M205" s="102"/>
      <c r="N205" s="102"/>
      <c r="O205" s="102"/>
    </row>
    <row r="206" spans="1:15" ht="63">
      <c r="A206" s="133">
        <v>21</v>
      </c>
      <c r="B206" s="146" t="s">
        <v>120</v>
      </c>
      <c r="C206" s="135">
        <v>1</v>
      </c>
      <c r="D206" s="135" t="s">
        <v>739</v>
      </c>
      <c r="E206" s="135">
        <v>1</v>
      </c>
      <c r="F206" s="140"/>
      <c r="G206" s="140"/>
      <c r="H206" s="140"/>
      <c r="I206" s="141">
        <f t="shared" ref="I206" si="23">PRODUCT(C206:H206)</f>
        <v>1</v>
      </c>
      <c r="J206" s="102"/>
      <c r="K206" s="102"/>
      <c r="L206" s="102"/>
      <c r="M206" s="102"/>
      <c r="N206" s="102"/>
      <c r="O206" s="102"/>
    </row>
    <row r="207" spans="1:15" ht="24.95" customHeight="1">
      <c r="A207" s="133"/>
      <c r="B207" s="155"/>
      <c r="C207" s="135"/>
      <c r="D207" s="135"/>
      <c r="E207" s="135"/>
      <c r="F207" s="140"/>
      <c r="G207" s="140"/>
      <c r="H207" s="142" t="s">
        <v>625</v>
      </c>
      <c r="I207" s="143">
        <f>SUM(I206)</f>
        <v>1</v>
      </c>
      <c r="J207" s="102"/>
      <c r="K207" s="102"/>
      <c r="L207" s="102"/>
      <c r="M207" s="102"/>
      <c r="N207" s="102"/>
      <c r="O207" s="102"/>
    </row>
    <row r="208" spans="1:15" ht="24.95" customHeight="1">
      <c r="A208" s="133"/>
      <c r="B208" s="155"/>
      <c r="C208" s="135"/>
      <c r="D208" s="135"/>
      <c r="E208" s="135"/>
      <c r="F208" s="140"/>
      <c r="G208" s="142" t="s">
        <v>257</v>
      </c>
      <c r="H208" s="144">
        <f>CEILING(I207,0.1)</f>
        <v>1</v>
      </c>
      <c r="I208" s="145" t="s">
        <v>149</v>
      </c>
      <c r="J208" s="102"/>
      <c r="K208" s="102"/>
      <c r="L208" s="102"/>
      <c r="M208" s="102"/>
      <c r="N208" s="102"/>
      <c r="O208" s="102"/>
    </row>
    <row r="209" spans="1:15" ht="31.5">
      <c r="A209" s="133">
        <v>22</v>
      </c>
      <c r="B209" s="146" t="s">
        <v>121</v>
      </c>
      <c r="C209" s="135"/>
      <c r="D209" s="135"/>
      <c r="E209" s="135"/>
      <c r="F209" s="140"/>
      <c r="G209" s="140"/>
      <c r="H209" s="140"/>
      <c r="I209" s="141"/>
      <c r="J209" s="102"/>
      <c r="K209" s="102"/>
      <c r="L209" s="102"/>
      <c r="M209" s="102"/>
      <c r="N209" s="102"/>
      <c r="O209" s="102"/>
    </row>
    <row r="210" spans="1:15" ht="24.95" customHeight="1">
      <c r="A210" s="138"/>
      <c r="B210" s="139" t="s">
        <v>122</v>
      </c>
      <c r="C210" s="135">
        <v>1</v>
      </c>
      <c r="D210" s="135" t="s">
        <v>739</v>
      </c>
      <c r="E210" s="135">
        <v>3</v>
      </c>
      <c r="F210" s="140"/>
      <c r="G210" s="140"/>
      <c r="H210" s="140"/>
      <c r="I210" s="141">
        <f t="shared" ref="I210" si="24">PRODUCT(C210:H210)</f>
        <v>3</v>
      </c>
      <c r="J210" s="102"/>
      <c r="K210" s="102"/>
      <c r="L210" s="102"/>
      <c r="M210" s="102"/>
      <c r="N210" s="102"/>
      <c r="O210" s="102"/>
    </row>
    <row r="211" spans="1:15" ht="24.95" customHeight="1">
      <c r="A211" s="138"/>
      <c r="B211" s="139"/>
      <c r="C211" s="135"/>
      <c r="D211" s="135"/>
      <c r="E211" s="135"/>
      <c r="F211" s="140"/>
      <c r="G211" s="140"/>
      <c r="H211" s="142" t="s">
        <v>625</v>
      </c>
      <c r="I211" s="143">
        <f>SUM(I210)</f>
        <v>3</v>
      </c>
      <c r="J211" s="102"/>
      <c r="K211" s="102"/>
      <c r="L211" s="102"/>
      <c r="M211" s="102"/>
      <c r="N211" s="102"/>
      <c r="O211" s="102"/>
    </row>
    <row r="212" spans="1:15" ht="24.95" customHeight="1">
      <c r="A212" s="138"/>
      <c r="B212" s="139"/>
      <c r="C212" s="135"/>
      <c r="D212" s="135"/>
      <c r="E212" s="135"/>
      <c r="F212" s="140"/>
      <c r="G212" s="142" t="s">
        <v>257</v>
      </c>
      <c r="H212" s="144">
        <f>CEILING(I211,0.1)</f>
        <v>3</v>
      </c>
      <c r="I212" s="145" t="s">
        <v>149</v>
      </c>
      <c r="J212" s="102"/>
      <c r="K212" s="102"/>
      <c r="L212" s="102"/>
      <c r="M212" s="102"/>
      <c r="N212" s="102"/>
      <c r="O212" s="102"/>
    </row>
    <row r="213" spans="1:15" ht="31.5">
      <c r="A213" s="133">
        <v>23</v>
      </c>
      <c r="B213" s="146" t="s">
        <v>123</v>
      </c>
      <c r="C213" s="135"/>
      <c r="D213" s="135"/>
      <c r="E213" s="135"/>
      <c r="F213" s="140"/>
      <c r="G213" s="140"/>
      <c r="H213" s="140"/>
      <c r="I213" s="141"/>
      <c r="J213" s="102"/>
      <c r="K213" s="102"/>
      <c r="L213" s="102"/>
      <c r="M213" s="102"/>
      <c r="N213" s="102"/>
      <c r="O213" s="102"/>
    </row>
    <row r="214" spans="1:15" ht="24.95" customHeight="1">
      <c r="A214" s="138"/>
      <c r="B214" s="139" t="s">
        <v>498</v>
      </c>
      <c r="C214" s="135">
        <v>2</v>
      </c>
      <c r="D214" s="135" t="s">
        <v>739</v>
      </c>
      <c r="E214" s="135">
        <v>2</v>
      </c>
      <c r="F214" s="140"/>
      <c r="G214" s="140"/>
      <c r="H214" s="140"/>
      <c r="I214" s="141">
        <f t="shared" ref="I214:I215" si="25">PRODUCT(C214:H214)</f>
        <v>4</v>
      </c>
      <c r="J214" s="102"/>
      <c r="K214" s="102"/>
      <c r="L214" s="102"/>
      <c r="M214" s="102"/>
      <c r="N214" s="102"/>
      <c r="O214" s="102"/>
    </row>
    <row r="215" spans="1:15" ht="24.95" customHeight="1">
      <c r="A215" s="153"/>
      <c r="B215" s="139" t="s">
        <v>503</v>
      </c>
      <c r="C215" s="135">
        <v>2</v>
      </c>
      <c r="D215" s="135" t="s">
        <v>739</v>
      </c>
      <c r="E215" s="135">
        <v>1</v>
      </c>
      <c r="F215" s="140"/>
      <c r="G215" s="142"/>
      <c r="H215" s="142"/>
      <c r="I215" s="141">
        <f t="shared" si="25"/>
        <v>2</v>
      </c>
      <c r="J215" s="102"/>
      <c r="K215" s="102"/>
      <c r="L215" s="102"/>
      <c r="M215" s="102"/>
      <c r="N215" s="102"/>
      <c r="O215" s="102"/>
    </row>
    <row r="216" spans="1:15" ht="24.95" customHeight="1">
      <c r="A216" s="153"/>
      <c r="B216" s="139"/>
      <c r="C216" s="135"/>
      <c r="D216" s="135"/>
      <c r="E216" s="135"/>
      <c r="F216" s="140"/>
      <c r="G216" s="140"/>
      <c r="H216" s="142" t="s">
        <v>625</v>
      </c>
      <c r="I216" s="143">
        <f>SUM(I214:I215)</f>
        <v>6</v>
      </c>
      <c r="J216" s="102"/>
      <c r="K216" s="102"/>
      <c r="L216" s="102"/>
      <c r="M216" s="102"/>
      <c r="N216" s="102"/>
      <c r="O216" s="102"/>
    </row>
    <row r="217" spans="1:15" ht="24.95" customHeight="1">
      <c r="A217" s="153"/>
      <c r="B217" s="139"/>
      <c r="C217" s="135"/>
      <c r="D217" s="135"/>
      <c r="E217" s="135"/>
      <c r="F217" s="140"/>
      <c r="G217" s="142" t="s">
        <v>257</v>
      </c>
      <c r="H217" s="144">
        <f>CEILING(I216,0.1)</f>
        <v>6</v>
      </c>
      <c r="I217" s="145" t="s">
        <v>149</v>
      </c>
      <c r="J217" s="102"/>
      <c r="K217" s="102"/>
      <c r="L217" s="102"/>
      <c r="M217" s="102"/>
      <c r="N217" s="102"/>
      <c r="O217" s="102"/>
    </row>
    <row r="218" spans="1:15" ht="31.5">
      <c r="A218" s="154">
        <v>24</v>
      </c>
      <c r="B218" s="146" t="s">
        <v>516</v>
      </c>
      <c r="C218" s="135"/>
      <c r="D218" s="135"/>
      <c r="E218" s="135"/>
      <c r="F218" s="140"/>
      <c r="G218" s="140"/>
      <c r="H218" s="140"/>
      <c r="I218" s="141"/>
      <c r="J218" s="102"/>
      <c r="K218" s="102"/>
      <c r="L218" s="102"/>
      <c r="M218" s="102"/>
      <c r="N218" s="102"/>
      <c r="O218" s="102"/>
    </row>
    <row r="219" spans="1:15" ht="24.95" customHeight="1">
      <c r="A219" s="147"/>
      <c r="B219" s="139" t="s">
        <v>882</v>
      </c>
      <c r="C219" s="135">
        <v>1</v>
      </c>
      <c r="D219" s="135" t="s">
        <v>739</v>
      </c>
      <c r="E219" s="135">
        <v>3</v>
      </c>
      <c r="F219" s="140"/>
      <c r="G219" s="140"/>
      <c r="H219" s="140"/>
      <c r="I219" s="141">
        <f t="shared" ref="I219" si="26">PRODUCT(C219:H219)</f>
        <v>3</v>
      </c>
      <c r="J219" s="102"/>
      <c r="K219" s="102"/>
      <c r="L219" s="102"/>
      <c r="M219" s="102"/>
      <c r="N219" s="102"/>
      <c r="O219" s="102"/>
    </row>
    <row r="220" spans="1:15" ht="24.95" customHeight="1">
      <c r="A220" s="147"/>
      <c r="B220" s="139"/>
      <c r="C220" s="135"/>
      <c r="D220" s="135"/>
      <c r="E220" s="135"/>
      <c r="F220" s="140"/>
      <c r="G220" s="140"/>
      <c r="H220" s="142" t="s">
        <v>625</v>
      </c>
      <c r="I220" s="143">
        <f>SUM(I219)</f>
        <v>3</v>
      </c>
      <c r="J220" s="102"/>
      <c r="K220" s="102"/>
      <c r="L220" s="102"/>
      <c r="M220" s="102"/>
      <c r="N220" s="102"/>
      <c r="O220" s="102"/>
    </row>
    <row r="221" spans="1:15" ht="24.95" customHeight="1">
      <c r="A221" s="147"/>
      <c r="B221" s="139"/>
      <c r="C221" s="135"/>
      <c r="D221" s="135"/>
      <c r="E221" s="135"/>
      <c r="F221" s="140"/>
      <c r="G221" s="142" t="s">
        <v>257</v>
      </c>
      <c r="H221" s="144">
        <f>CEILING(I220,0.1)</f>
        <v>3</v>
      </c>
      <c r="I221" s="145" t="s">
        <v>149</v>
      </c>
      <c r="J221" s="102"/>
      <c r="K221" s="102"/>
      <c r="L221" s="102"/>
      <c r="M221" s="102"/>
      <c r="N221" s="102"/>
      <c r="O221" s="102"/>
    </row>
    <row r="222" spans="1:15" ht="47.25">
      <c r="A222" s="154">
        <v>25</v>
      </c>
      <c r="B222" s="146" t="s">
        <v>125</v>
      </c>
      <c r="C222" s="135"/>
      <c r="D222" s="135"/>
      <c r="E222" s="135"/>
      <c r="F222" s="140"/>
      <c r="G222" s="142"/>
      <c r="H222" s="142"/>
      <c r="I222" s="143"/>
      <c r="J222" s="102"/>
      <c r="K222" s="102"/>
      <c r="L222" s="102"/>
      <c r="M222" s="102"/>
      <c r="N222" s="102"/>
      <c r="O222" s="102"/>
    </row>
    <row r="223" spans="1:15" ht="24.95" customHeight="1">
      <c r="A223" s="138"/>
      <c r="B223" s="134" t="s">
        <v>460</v>
      </c>
      <c r="C223" s="135"/>
      <c r="D223" s="135"/>
      <c r="E223" s="135"/>
      <c r="F223" s="140"/>
      <c r="G223" s="140"/>
      <c r="H223" s="140"/>
      <c r="I223" s="141"/>
      <c r="J223" s="102"/>
      <c r="K223" s="102"/>
      <c r="L223" s="102"/>
      <c r="M223" s="102"/>
      <c r="N223" s="102"/>
      <c r="O223" s="102"/>
    </row>
    <row r="224" spans="1:15" ht="24.95" customHeight="1">
      <c r="A224" s="138"/>
      <c r="B224" s="139" t="s">
        <v>461</v>
      </c>
      <c r="C224" s="135">
        <v>1</v>
      </c>
      <c r="D224" s="135" t="s">
        <v>739</v>
      </c>
      <c r="E224" s="135">
        <v>1</v>
      </c>
      <c r="F224" s="140">
        <v>61.34</v>
      </c>
      <c r="G224" s="140"/>
      <c r="H224" s="140">
        <v>3.95</v>
      </c>
      <c r="I224" s="141">
        <f>PRODUCT(C224:H224)</f>
        <v>242.29300000000003</v>
      </c>
      <c r="J224" s="102"/>
      <c r="K224" s="102"/>
      <c r="L224" s="102"/>
      <c r="M224" s="102"/>
      <c r="N224" s="102"/>
      <c r="O224" s="102"/>
    </row>
    <row r="225" spans="1:15" ht="24.95" customHeight="1">
      <c r="A225" s="138"/>
      <c r="B225" s="139" t="s">
        <v>465</v>
      </c>
      <c r="C225" s="135">
        <v>1</v>
      </c>
      <c r="D225" s="135" t="s">
        <v>739</v>
      </c>
      <c r="E225" s="135">
        <v>1</v>
      </c>
      <c r="F225" s="140">
        <v>61.34</v>
      </c>
      <c r="G225" s="140"/>
      <c r="H225" s="140">
        <v>0.35</v>
      </c>
      <c r="I225" s="141">
        <f t="shared" ref="I225:I247" si="27">PRODUCT(C225:H225)</f>
        <v>21.469000000000001</v>
      </c>
      <c r="J225" s="102"/>
      <c r="K225" s="102"/>
      <c r="L225" s="102"/>
      <c r="M225" s="102"/>
      <c r="N225" s="102"/>
      <c r="O225" s="102"/>
    </row>
    <row r="226" spans="1:15" ht="24.95" customHeight="1">
      <c r="A226" s="138"/>
      <c r="B226" s="139" t="s">
        <v>531</v>
      </c>
      <c r="C226" s="135">
        <v>2</v>
      </c>
      <c r="D226" s="135" t="s">
        <v>739</v>
      </c>
      <c r="E226" s="135">
        <v>7</v>
      </c>
      <c r="F226" s="140">
        <v>1.96</v>
      </c>
      <c r="G226" s="140"/>
      <c r="H226" s="140">
        <v>0.6</v>
      </c>
      <c r="I226" s="141">
        <f t="shared" si="27"/>
        <v>16.463999999999999</v>
      </c>
      <c r="J226" s="102"/>
      <c r="K226" s="102"/>
      <c r="L226" s="102"/>
      <c r="M226" s="102"/>
      <c r="N226" s="102"/>
      <c r="O226" s="102"/>
    </row>
    <row r="227" spans="1:15" ht="24.95" customHeight="1">
      <c r="A227" s="138"/>
      <c r="B227" s="139" t="s">
        <v>532</v>
      </c>
      <c r="C227" s="135">
        <v>1</v>
      </c>
      <c r="D227" s="135" t="s">
        <v>739</v>
      </c>
      <c r="E227" s="135">
        <v>1</v>
      </c>
      <c r="F227" s="140">
        <v>8.1999999999999993</v>
      </c>
      <c r="G227" s="140"/>
      <c r="H227" s="140">
        <v>2.4</v>
      </c>
      <c r="I227" s="141">
        <f t="shared" si="27"/>
        <v>19.679999999999996</v>
      </c>
      <c r="J227" s="102"/>
      <c r="K227" s="102"/>
      <c r="L227" s="102"/>
      <c r="M227" s="102"/>
      <c r="N227" s="102"/>
      <c r="O227" s="102"/>
    </row>
    <row r="228" spans="1:15" ht="24.95" customHeight="1">
      <c r="A228" s="138"/>
      <c r="B228" s="139" t="s">
        <v>533</v>
      </c>
      <c r="C228" s="135">
        <v>2</v>
      </c>
      <c r="D228" s="135" t="s">
        <v>739</v>
      </c>
      <c r="E228" s="135">
        <v>2</v>
      </c>
      <c r="F228" s="140">
        <v>1.46</v>
      </c>
      <c r="G228" s="140"/>
      <c r="H228" s="140">
        <v>0.6</v>
      </c>
      <c r="I228" s="141">
        <f t="shared" si="27"/>
        <v>3.504</v>
      </c>
      <c r="J228" s="102"/>
      <c r="K228" s="102"/>
      <c r="L228" s="102"/>
      <c r="M228" s="102"/>
      <c r="N228" s="102"/>
      <c r="O228" s="102"/>
    </row>
    <row r="229" spans="1:15" ht="24.95" customHeight="1">
      <c r="A229" s="138"/>
      <c r="B229" s="139" t="s">
        <v>534</v>
      </c>
      <c r="C229" s="135">
        <v>1</v>
      </c>
      <c r="D229" s="135" t="s">
        <v>739</v>
      </c>
      <c r="E229" s="135">
        <v>1</v>
      </c>
      <c r="F229" s="140">
        <v>28.64</v>
      </c>
      <c r="G229" s="140"/>
      <c r="H229" s="140">
        <v>1.2</v>
      </c>
      <c r="I229" s="141">
        <f t="shared" si="27"/>
        <v>34.368000000000002</v>
      </c>
      <c r="J229" s="102"/>
      <c r="K229" s="102"/>
      <c r="L229" s="102"/>
      <c r="M229" s="102"/>
      <c r="N229" s="102"/>
      <c r="O229" s="102"/>
    </row>
    <row r="230" spans="1:15" ht="24.95" customHeight="1">
      <c r="A230" s="138"/>
      <c r="B230" s="139" t="s">
        <v>535</v>
      </c>
      <c r="C230" s="135">
        <v>1</v>
      </c>
      <c r="D230" s="135" t="s">
        <v>739</v>
      </c>
      <c r="E230" s="135">
        <v>1</v>
      </c>
      <c r="F230" s="140">
        <v>31.84</v>
      </c>
      <c r="G230" s="140"/>
      <c r="H230" s="140">
        <v>0.8</v>
      </c>
      <c r="I230" s="141">
        <f t="shared" si="27"/>
        <v>25.472000000000001</v>
      </c>
      <c r="J230" s="102"/>
      <c r="K230" s="102"/>
      <c r="L230" s="102"/>
      <c r="M230" s="102"/>
      <c r="N230" s="102"/>
      <c r="O230" s="102"/>
    </row>
    <row r="231" spans="1:15" ht="24.95" customHeight="1">
      <c r="A231" s="138"/>
      <c r="B231" s="139" t="s">
        <v>536</v>
      </c>
      <c r="C231" s="135">
        <v>1</v>
      </c>
      <c r="D231" s="135" t="s">
        <v>739</v>
      </c>
      <c r="E231" s="135">
        <v>1</v>
      </c>
      <c r="F231" s="140">
        <v>31.04</v>
      </c>
      <c r="G231" s="140"/>
      <c r="H231" s="140">
        <v>0.42</v>
      </c>
      <c r="I231" s="141">
        <f t="shared" si="27"/>
        <v>13.036799999999999</v>
      </c>
      <c r="J231" s="102"/>
      <c r="K231" s="102"/>
      <c r="L231" s="102"/>
      <c r="M231" s="102"/>
      <c r="N231" s="102"/>
      <c r="O231" s="102"/>
    </row>
    <row r="232" spans="1:15" ht="24.95" customHeight="1">
      <c r="A232" s="138"/>
      <c r="B232" s="139" t="s">
        <v>538</v>
      </c>
      <c r="C232" s="135">
        <v>1</v>
      </c>
      <c r="D232" s="135" t="s">
        <v>739</v>
      </c>
      <c r="E232" s="135">
        <v>1</v>
      </c>
      <c r="F232" s="140">
        <v>61.34</v>
      </c>
      <c r="G232" s="140"/>
      <c r="H232" s="140">
        <v>0.57999999999999996</v>
      </c>
      <c r="I232" s="141">
        <f t="shared" si="27"/>
        <v>35.577199999999998</v>
      </c>
      <c r="J232" s="102"/>
      <c r="K232" s="102"/>
      <c r="L232" s="102"/>
      <c r="M232" s="102"/>
      <c r="N232" s="102"/>
      <c r="O232" s="102"/>
    </row>
    <row r="233" spans="1:15" ht="24.95" customHeight="1">
      <c r="A233" s="138"/>
      <c r="B233" s="139" t="s">
        <v>537</v>
      </c>
      <c r="C233" s="135">
        <v>1</v>
      </c>
      <c r="D233" s="135" t="s">
        <v>739</v>
      </c>
      <c r="E233" s="135">
        <v>1</v>
      </c>
      <c r="F233" s="140">
        <v>61.34</v>
      </c>
      <c r="G233" s="140"/>
      <c r="H233" s="140">
        <v>0.35</v>
      </c>
      <c r="I233" s="141">
        <f t="shared" si="27"/>
        <v>21.469000000000001</v>
      </c>
      <c r="J233" s="102"/>
      <c r="K233" s="102"/>
      <c r="L233" s="102"/>
      <c r="M233" s="102"/>
      <c r="N233" s="102"/>
      <c r="O233" s="102"/>
    </row>
    <row r="234" spans="1:15" ht="24.95" customHeight="1">
      <c r="A234" s="138"/>
      <c r="B234" s="139" t="s">
        <v>539</v>
      </c>
      <c r="C234" s="135">
        <v>1</v>
      </c>
      <c r="D234" s="135" t="s">
        <v>739</v>
      </c>
      <c r="E234" s="135">
        <v>1</v>
      </c>
      <c r="F234" s="140">
        <v>7</v>
      </c>
      <c r="G234" s="140"/>
      <c r="H234" s="140">
        <v>1.5</v>
      </c>
      <c r="I234" s="141">
        <f t="shared" si="27"/>
        <v>10.5</v>
      </c>
      <c r="J234" s="102"/>
      <c r="K234" s="102"/>
      <c r="L234" s="102"/>
      <c r="M234" s="102"/>
      <c r="N234" s="102"/>
      <c r="O234" s="102"/>
    </row>
    <row r="235" spans="1:15" ht="24.95" customHeight="1">
      <c r="A235" s="138"/>
      <c r="B235" s="134" t="s">
        <v>462</v>
      </c>
      <c r="C235" s="135"/>
      <c r="D235" s="135"/>
      <c r="E235" s="135"/>
      <c r="F235" s="140"/>
      <c r="G235" s="140"/>
      <c r="H235" s="140"/>
      <c r="I235" s="141">
        <f t="shared" si="27"/>
        <v>0</v>
      </c>
      <c r="J235" s="102"/>
      <c r="K235" s="102"/>
      <c r="L235" s="102"/>
      <c r="M235" s="102"/>
      <c r="N235" s="102"/>
      <c r="O235" s="102"/>
    </row>
    <row r="236" spans="1:15" ht="24.95" customHeight="1">
      <c r="A236" s="138"/>
      <c r="B236" s="139" t="s">
        <v>454</v>
      </c>
      <c r="C236" s="135">
        <v>-1</v>
      </c>
      <c r="D236" s="135" t="s">
        <v>739</v>
      </c>
      <c r="E236" s="135">
        <v>7</v>
      </c>
      <c r="F236" s="140">
        <v>1.5</v>
      </c>
      <c r="G236" s="140"/>
      <c r="H236" s="140">
        <v>1.3</v>
      </c>
      <c r="I236" s="141">
        <f t="shared" si="27"/>
        <v>-13.65</v>
      </c>
      <c r="J236" s="102"/>
      <c r="K236" s="102"/>
      <c r="L236" s="102"/>
      <c r="M236" s="102"/>
      <c r="N236" s="102"/>
      <c r="O236" s="102"/>
    </row>
    <row r="237" spans="1:15" ht="24.95" customHeight="1">
      <c r="A237" s="138"/>
      <c r="B237" s="139" t="s">
        <v>455</v>
      </c>
      <c r="C237" s="135">
        <v>-1</v>
      </c>
      <c r="D237" s="135" t="s">
        <v>739</v>
      </c>
      <c r="E237" s="135">
        <v>2</v>
      </c>
      <c r="F237" s="140">
        <v>1</v>
      </c>
      <c r="G237" s="140"/>
      <c r="H237" s="140">
        <v>1.3</v>
      </c>
      <c r="I237" s="141">
        <f t="shared" si="27"/>
        <v>-2.6</v>
      </c>
      <c r="J237" s="102"/>
      <c r="K237" s="102"/>
      <c r="L237" s="102"/>
      <c r="M237" s="102"/>
      <c r="N237" s="102"/>
      <c r="O237" s="102"/>
    </row>
    <row r="238" spans="1:15" ht="24.95" customHeight="1">
      <c r="A238" s="138"/>
      <c r="B238" s="139" t="s">
        <v>452</v>
      </c>
      <c r="C238" s="135">
        <v>-1</v>
      </c>
      <c r="D238" s="135" t="s">
        <v>739</v>
      </c>
      <c r="E238" s="135">
        <v>7</v>
      </c>
      <c r="F238" s="140">
        <v>0.9</v>
      </c>
      <c r="G238" s="140"/>
      <c r="H238" s="140">
        <v>0.6</v>
      </c>
      <c r="I238" s="141">
        <f t="shared" si="27"/>
        <v>-3.78</v>
      </c>
      <c r="J238" s="102"/>
      <c r="K238" s="102"/>
      <c r="L238" s="102"/>
      <c r="M238" s="102"/>
      <c r="N238" s="102"/>
      <c r="O238" s="102"/>
    </row>
    <row r="239" spans="1:15" ht="24.95" customHeight="1">
      <c r="A239" s="138"/>
      <c r="B239" s="139" t="s">
        <v>453</v>
      </c>
      <c r="C239" s="135">
        <v>-1</v>
      </c>
      <c r="D239" s="135" t="s">
        <v>739</v>
      </c>
      <c r="E239" s="135">
        <v>3</v>
      </c>
      <c r="F239" s="140">
        <v>0.6</v>
      </c>
      <c r="G239" s="140"/>
      <c r="H239" s="140">
        <v>0.6</v>
      </c>
      <c r="I239" s="141">
        <f t="shared" si="27"/>
        <v>-1.0799999999999998</v>
      </c>
      <c r="J239" s="102"/>
      <c r="K239" s="102"/>
      <c r="L239" s="102"/>
      <c r="M239" s="102"/>
      <c r="N239" s="102"/>
      <c r="O239" s="102"/>
    </row>
    <row r="240" spans="1:15" ht="24.95" customHeight="1">
      <c r="A240" s="138"/>
      <c r="B240" s="139" t="s">
        <v>464</v>
      </c>
      <c r="C240" s="135">
        <v>-1</v>
      </c>
      <c r="D240" s="135" t="s">
        <v>739</v>
      </c>
      <c r="E240" s="135">
        <v>10</v>
      </c>
      <c r="F240" s="140">
        <v>0.9</v>
      </c>
      <c r="G240" s="140"/>
      <c r="H240" s="140">
        <v>0.6</v>
      </c>
      <c r="I240" s="141">
        <f t="shared" si="27"/>
        <v>-5.3999999999999995</v>
      </c>
      <c r="J240" s="102"/>
      <c r="K240" s="102"/>
      <c r="L240" s="102"/>
      <c r="M240" s="102"/>
      <c r="N240" s="102"/>
      <c r="O240" s="102"/>
    </row>
    <row r="241" spans="1:15" ht="24.95" customHeight="1">
      <c r="A241" s="138"/>
      <c r="B241" s="139" t="s">
        <v>458</v>
      </c>
      <c r="C241" s="135">
        <v>-1</v>
      </c>
      <c r="D241" s="135" t="s">
        <v>739</v>
      </c>
      <c r="E241" s="135">
        <v>1</v>
      </c>
      <c r="F241" s="140">
        <v>1.8</v>
      </c>
      <c r="G241" s="140"/>
      <c r="H241" s="140">
        <v>2.1</v>
      </c>
      <c r="I241" s="141">
        <f t="shared" si="27"/>
        <v>-3.7800000000000002</v>
      </c>
      <c r="J241" s="102"/>
      <c r="K241" s="102"/>
      <c r="L241" s="102"/>
      <c r="M241" s="102"/>
      <c r="N241" s="102"/>
      <c r="O241" s="102"/>
    </row>
    <row r="242" spans="1:15" ht="24.95" customHeight="1">
      <c r="A242" s="138"/>
      <c r="B242" s="134" t="s">
        <v>463</v>
      </c>
      <c r="C242" s="135"/>
      <c r="D242" s="135"/>
      <c r="E242" s="135"/>
      <c r="F242" s="140"/>
      <c r="G242" s="140"/>
      <c r="H242" s="140"/>
      <c r="I242" s="141">
        <f t="shared" si="27"/>
        <v>0</v>
      </c>
      <c r="J242" s="102"/>
      <c r="K242" s="102"/>
      <c r="L242" s="102"/>
      <c r="M242" s="102"/>
      <c r="N242" s="102"/>
      <c r="O242" s="102"/>
    </row>
    <row r="243" spans="1:15" ht="24.95" customHeight="1">
      <c r="A243" s="138"/>
      <c r="B243" s="139" t="s">
        <v>454</v>
      </c>
      <c r="C243" s="135">
        <v>1</v>
      </c>
      <c r="D243" s="135" t="s">
        <v>739</v>
      </c>
      <c r="E243" s="135">
        <v>7</v>
      </c>
      <c r="F243" s="140">
        <v>5.6</v>
      </c>
      <c r="G243" s="140">
        <v>0.23</v>
      </c>
      <c r="H243" s="140"/>
      <c r="I243" s="141">
        <f t="shared" si="27"/>
        <v>9.016</v>
      </c>
      <c r="J243" s="102"/>
      <c r="K243" s="102"/>
      <c r="L243" s="102"/>
      <c r="M243" s="102"/>
      <c r="N243" s="102"/>
      <c r="O243" s="102"/>
    </row>
    <row r="244" spans="1:15" ht="24.95" customHeight="1">
      <c r="A244" s="138"/>
      <c r="B244" s="139" t="s">
        <v>455</v>
      </c>
      <c r="C244" s="135">
        <v>1</v>
      </c>
      <c r="D244" s="135" t="s">
        <v>739</v>
      </c>
      <c r="E244" s="135">
        <v>2</v>
      </c>
      <c r="F244" s="140">
        <v>4.5999999999999996</v>
      </c>
      <c r="G244" s="140">
        <v>0.23</v>
      </c>
      <c r="H244" s="140"/>
      <c r="I244" s="141">
        <f t="shared" si="27"/>
        <v>2.1160000000000001</v>
      </c>
      <c r="J244" s="102"/>
      <c r="K244" s="102"/>
      <c r="L244" s="102"/>
      <c r="M244" s="102"/>
      <c r="N244" s="102"/>
      <c r="O244" s="102"/>
    </row>
    <row r="245" spans="1:15" ht="24.95" customHeight="1">
      <c r="A245" s="138"/>
      <c r="B245" s="139" t="s">
        <v>452</v>
      </c>
      <c r="C245" s="135">
        <v>1</v>
      </c>
      <c r="D245" s="135" t="s">
        <v>739</v>
      </c>
      <c r="E245" s="135">
        <v>7</v>
      </c>
      <c r="F245" s="140">
        <v>3</v>
      </c>
      <c r="G245" s="140">
        <v>0.23</v>
      </c>
      <c r="H245" s="140"/>
      <c r="I245" s="141">
        <f t="shared" si="27"/>
        <v>4.83</v>
      </c>
      <c r="J245" s="102"/>
      <c r="K245" s="102"/>
      <c r="L245" s="102"/>
      <c r="M245" s="102"/>
      <c r="N245" s="102"/>
      <c r="O245" s="102"/>
    </row>
    <row r="246" spans="1:15" ht="24.95" customHeight="1">
      <c r="A246" s="138"/>
      <c r="B246" s="139" t="s">
        <v>453</v>
      </c>
      <c r="C246" s="135">
        <v>1</v>
      </c>
      <c r="D246" s="135" t="s">
        <v>739</v>
      </c>
      <c r="E246" s="135">
        <v>3</v>
      </c>
      <c r="F246" s="140">
        <v>2.4</v>
      </c>
      <c r="G246" s="140">
        <v>0.23</v>
      </c>
      <c r="H246" s="140"/>
      <c r="I246" s="141">
        <f t="shared" si="27"/>
        <v>1.6559999999999999</v>
      </c>
      <c r="J246" s="102"/>
      <c r="K246" s="102"/>
      <c r="L246" s="102"/>
      <c r="M246" s="102"/>
      <c r="N246" s="102"/>
      <c r="O246" s="102"/>
    </row>
    <row r="247" spans="1:15" ht="24.95" customHeight="1">
      <c r="A247" s="138"/>
      <c r="B247" s="139" t="s">
        <v>458</v>
      </c>
      <c r="C247" s="135">
        <v>1</v>
      </c>
      <c r="D247" s="135" t="s">
        <v>739</v>
      </c>
      <c r="E247" s="135">
        <v>1</v>
      </c>
      <c r="F247" s="140">
        <v>7.8</v>
      </c>
      <c r="G247" s="140">
        <v>0.23</v>
      </c>
      <c r="H247" s="140"/>
      <c r="I247" s="141">
        <f t="shared" si="27"/>
        <v>1.794</v>
      </c>
      <c r="J247" s="102"/>
      <c r="K247" s="102"/>
      <c r="L247" s="102"/>
      <c r="M247" s="102"/>
      <c r="N247" s="102"/>
      <c r="O247" s="102"/>
    </row>
    <row r="248" spans="1:15" ht="24.95" customHeight="1">
      <c r="A248" s="153"/>
      <c r="B248" s="139"/>
      <c r="C248" s="135"/>
      <c r="D248" s="135"/>
      <c r="E248" s="135"/>
      <c r="F248" s="140"/>
      <c r="G248" s="140"/>
      <c r="H248" s="142" t="s">
        <v>625</v>
      </c>
      <c r="I248" s="143">
        <f>SUM(I224:I247)</f>
        <v>432.95500000000015</v>
      </c>
      <c r="J248" s="102"/>
      <c r="K248" s="102"/>
      <c r="L248" s="102"/>
      <c r="M248" s="102"/>
      <c r="N248" s="102"/>
      <c r="O248" s="102"/>
    </row>
    <row r="249" spans="1:15" ht="24.95" customHeight="1">
      <c r="A249" s="153"/>
      <c r="B249" s="139"/>
      <c r="C249" s="135"/>
      <c r="D249" s="135"/>
      <c r="E249" s="135"/>
      <c r="F249" s="140"/>
      <c r="G249" s="142" t="s">
        <v>257</v>
      </c>
      <c r="H249" s="144">
        <f>CEILING(I248,0.1)</f>
        <v>433</v>
      </c>
      <c r="I249" s="145" t="s">
        <v>146</v>
      </c>
      <c r="J249" s="102"/>
      <c r="K249" s="102"/>
      <c r="L249" s="102"/>
      <c r="M249" s="102"/>
      <c r="N249" s="102"/>
      <c r="O249" s="102"/>
    </row>
    <row r="250" spans="1:15" ht="47.25">
      <c r="A250" s="154">
        <v>26</v>
      </c>
      <c r="B250" s="146" t="s">
        <v>126</v>
      </c>
      <c r="C250" s="135"/>
      <c r="D250" s="135"/>
      <c r="E250" s="135"/>
      <c r="F250" s="140"/>
      <c r="G250" s="142"/>
      <c r="H250" s="142"/>
      <c r="I250" s="143"/>
      <c r="J250" s="102"/>
      <c r="K250" s="102"/>
      <c r="L250" s="102"/>
      <c r="M250" s="102"/>
      <c r="N250" s="102"/>
      <c r="O250" s="102"/>
    </row>
    <row r="251" spans="1:15" ht="24.95" customHeight="1">
      <c r="A251" s="133"/>
      <c r="B251" s="134" t="s">
        <v>438</v>
      </c>
      <c r="C251" s="135"/>
      <c r="D251" s="135"/>
      <c r="E251" s="135"/>
      <c r="F251" s="140"/>
      <c r="G251" s="140"/>
      <c r="H251" s="140"/>
      <c r="I251" s="141"/>
      <c r="J251" s="102"/>
      <c r="K251" s="102"/>
      <c r="L251" s="102"/>
      <c r="M251" s="102"/>
      <c r="N251" s="102"/>
      <c r="O251" s="102"/>
    </row>
    <row r="252" spans="1:15" ht="24.95" customHeight="1">
      <c r="A252" s="138"/>
      <c r="B252" s="139" t="s">
        <v>437</v>
      </c>
      <c r="C252" s="135">
        <v>1</v>
      </c>
      <c r="D252" s="135" t="s">
        <v>739</v>
      </c>
      <c r="E252" s="135">
        <v>1</v>
      </c>
      <c r="F252" s="140">
        <v>12.8</v>
      </c>
      <c r="G252" s="140"/>
      <c r="H252" s="140">
        <v>2.9</v>
      </c>
      <c r="I252" s="141">
        <f>PRODUCT(C252:H252)</f>
        <v>37.119999999999997</v>
      </c>
      <c r="J252" s="102"/>
      <c r="K252" s="102"/>
      <c r="L252" s="102"/>
      <c r="M252" s="102"/>
      <c r="N252" s="102"/>
      <c r="O252" s="102"/>
    </row>
    <row r="253" spans="1:15" ht="24.95" customHeight="1">
      <c r="A253" s="138"/>
      <c r="B253" s="139" t="s">
        <v>436</v>
      </c>
      <c r="C253" s="135">
        <v>1</v>
      </c>
      <c r="D253" s="135" t="s">
        <v>739</v>
      </c>
      <c r="E253" s="135">
        <v>1</v>
      </c>
      <c r="F253" s="140">
        <v>19</v>
      </c>
      <c r="G253" s="140"/>
      <c r="H253" s="140">
        <v>2.9</v>
      </c>
      <c r="I253" s="141">
        <f t="shared" ref="I253:I264" si="28">PRODUCT(C253:H253)</f>
        <v>55.1</v>
      </c>
      <c r="J253" s="102"/>
      <c r="K253" s="102"/>
      <c r="L253" s="102"/>
      <c r="M253" s="102"/>
      <c r="N253" s="102"/>
      <c r="O253" s="102"/>
    </row>
    <row r="254" spans="1:15" ht="24.95" customHeight="1">
      <c r="A254" s="138"/>
      <c r="B254" s="139" t="s">
        <v>439</v>
      </c>
      <c r="C254" s="135">
        <v>1</v>
      </c>
      <c r="D254" s="135" t="s">
        <v>739</v>
      </c>
      <c r="E254" s="135">
        <v>1</v>
      </c>
      <c r="F254" s="140">
        <v>12.8</v>
      </c>
      <c r="G254" s="140"/>
      <c r="H254" s="140">
        <v>2.9</v>
      </c>
      <c r="I254" s="141">
        <f t="shared" si="28"/>
        <v>37.119999999999997</v>
      </c>
      <c r="J254" s="102"/>
      <c r="K254" s="102"/>
      <c r="L254" s="102"/>
      <c r="M254" s="102"/>
      <c r="N254" s="102"/>
      <c r="O254" s="102"/>
    </row>
    <row r="255" spans="1:15" ht="24.95" customHeight="1">
      <c r="A255" s="138"/>
      <c r="B255" s="139" t="s">
        <v>440</v>
      </c>
      <c r="C255" s="135">
        <v>1</v>
      </c>
      <c r="D255" s="135" t="s">
        <v>739</v>
      </c>
      <c r="E255" s="135">
        <v>1</v>
      </c>
      <c r="F255" s="140">
        <v>6</v>
      </c>
      <c r="G255" s="140"/>
      <c r="H255" s="140">
        <v>2.9</v>
      </c>
      <c r="I255" s="141">
        <f t="shared" si="28"/>
        <v>17.399999999999999</v>
      </c>
      <c r="J255" s="102"/>
      <c r="K255" s="102"/>
      <c r="L255" s="102"/>
      <c r="M255" s="102"/>
      <c r="N255" s="102"/>
      <c r="O255" s="102"/>
    </row>
    <row r="256" spans="1:15" ht="24.95" customHeight="1">
      <c r="A256" s="138"/>
      <c r="B256" s="139" t="s">
        <v>441</v>
      </c>
      <c r="C256" s="135">
        <v>1</v>
      </c>
      <c r="D256" s="135" t="s">
        <v>739</v>
      </c>
      <c r="E256" s="135">
        <v>1</v>
      </c>
      <c r="F256" s="140">
        <v>11.7</v>
      </c>
      <c r="G256" s="140"/>
      <c r="H256" s="140">
        <v>2.9</v>
      </c>
      <c r="I256" s="141">
        <f t="shared" si="28"/>
        <v>33.93</v>
      </c>
      <c r="J256" s="102"/>
      <c r="K256" s="102"/>
      <c r="L256" s="102"/>
      <c r="M256" s="102"/>
      <c r="N256" s="102"/>
      <c r="O256" s="102"/>
    </row>
    <row r="257" spans="1:15" ht="24.95" customHeight="1">
      <c r="A257" s="138"/>
      <c r="B257" s="139" t="s">
        <v>442</v>
      </c>
      <c r="C257" s="135">
        <v>1</v>
      </c>
      <c r="D257" s="135" t="s">
        <v>739</v>
      </c>
      <c r="E257" s="135">
        <v>1</v>
      </c>
      <c r="F257" s="140">
        <v>26.8</v>
      </c>
      <c r="G257" s="140"/>
      <c r="H257" s="140">
        <v>4.0999999999999996</v>
      </c>
      <c r="I257" s="141">
        <f t="shared" si="28"/>
        <v>109.88</v>
      </c>
      <c r="J257" s="102"/>
      <c r="K257" s="102"/>
      <c r="L257" s="102"/>
      <c r="M257" s="102"/>
      <c r="N257" s="102"/>
      <c r="O257" s="102"/>
    </row>
    <row r="258" spans="1:15" ht="24.95" customHeight="1">
      <c r="A258" s="138"/>
      <c r="B258" s="139" t="s">
        <v>445</v>
      </c>
      <c r="C258" s="135">
        <v>1</v>
      </c>
      <c r="D258" s="135" t="s">
        <v>739</v>
      </c>
      <c r="E258" s="135">
        <v>1</v>
      </c>
      <c r="F258" s="140">
        <v>16.399999999999999</v>
      </c>
      <c r="G258" s="140"/>
      <c r="H258" s="140">
        <v>2.9</v>
      </c>
      <c r="I258" s="141">
        <f t="shared" si="28"/>
        <v>47.559999999999995</v>
      </c>
      <c r="J258" s="102"/>
      <c r="K258" s="102"/>
      <c r="L258" s="102"/>
      <c r="M258" s="102"/>
      <c r="N258" s="102"/>
      <c r="O258" s="102"/>
    </row>
    <row r="259" spans="1:15" ht="24.95" customHeight="1">
      <c r="A259" s="138"/>
      <c r="B259" s="139" t="s">
        <v>443</v>
      </c>
      <c r="C259" s="135">
        <v>1</v>
      </c>
      <c r="D259" s="135" t="s">
        <v>739</v>
      </c>
      <c r="E259" s="135">
        <v>1</v>
      </c>
      <c r="F259" s="140">
        <v>11</v>
      </c>
      <c r="G259" s="140"/>
      <c r="H259" s="140">
        <v>2.9</v>
      </c>
      <c r="I259" s="141">
        <f t="shared" si="28"/>
        <v>31.9</v>
      </c>
      <c r="J259" s="102"/>
      <c r="K259" s="102"/>
      <c r="L259" s="102"/>
      <c r="M259" s="102"/>
      <c r="N259" s="102"/>
      <c r="O259" s="102"/>
    </row>
    <row r="260" spans="1:15" ht="24.95" customHeight="1">
      <c r="A260" s="138"/>
      <c r="B260" s="139" t="s">
        <v>444</v>
      </c>
      <c r="C260" s="135">
        <v>1</v>
      </c>
      <c r="D260" s="135" t="s">
        <v>739</v>
      </c>
      <c r="E260" s="135">
        <v>1</v>
      </c>
      <c r="F260" s="140">
        <v>10</v>
      </c>
      <c r="G260" s="140"/>
      <c r="H260" s="140">
        <v>2.9</v>
      </c>
      <c r="I260" s="141">
        <f t="shared" si="28"/>
        <v>29</v>
      </c>
      <c r="J260" s="102"/>
      <c r="K260" s="102"/>
      <c r="L260" s="102"/>
      <c r="M260" s="102"/>
      <c r="N260" s="102"/>
      <c r="O260" s="102"/>
    </row>
    <row r="261" spans="1:15" ht="24.95" customHeight="1">
      <c r="A261" s="138"/>
      <c r="B261" s="139" t="s">
        <v>103</v>
      </c>
      <c r="C261" s="135">
        <v>1</v>
      </c>
      <c r="D261" s="135" t="s">
        <v>739</v>
      </c>
      <c r="E261" s="135">
        <v>1</v>
      </c>
      <c r="F261" s="140">
        <v>16.399999999999999</v>
      </c>
      <c r="G261" s="140"/>
      <c r="H261" s="140">
        <v>2.9</v>
      </c>
      <c r="I261" s="141">
        <f t="shared" si="28"/>
        <v>47.559999999999995</v>
      </c>
      <c r="J261" s="102"/>
      <c r="K261" s="102"/>
      <c r="L261" s="102"/>
      <c r="M261" s="102"/>
      <c r="N261" s="102"/>
      <c r="O261" s="102"/>
    </row>
    <row r="262" spans="1:15" ht="24.95" customHeight="1">
      <c r="A262" s="138"/>
      <c r="B262" s="139" t="s">
        <v>446</v>
      </c>
      <c r="C262" s="135">
        <v>1</v>
      </c>
      <c r="D262" s="135" t="s">
        <v>739</v>
      </c>
      <c r="E262" s="135">
        <v>1</v>
      </c>
      <c r="F262" s="140">
        <v>22.2</v>
      </c>
      <c r="G262" s="140"/>
      <c r="H262" s="140">
        <v>2.9</v>
      </c>
      <c r="I262" s="141">
        <f t="shared" si="28"/>
        <v>64.38</v>
      </c>
      <c r="J262" s="102"/>
      <c r="K262" s="102"/>
      <c r="L262" s="102"/>
      <c r="M262" s="102"/>
      <c r="N262" s="102"/>
      <c r="O262" s="102"/>
    </row>
    <row r="263" spans="1:15" ht="24.95" customHeight="1">
      <c r="A263" s="138"/>
      <c r="B263" s="139" t="s">
        <v>447</v>
      </c>
      <c r="C263" s="135">
        <v>1</v>
      </c>
      <c r="D263" s="135" t="s">
        <v>739</v>
      </c>
      <c r="E263" s="135">
        <v>2</v>
      </c>
      <c r="F263" s="140">
        <v>4.5</v>
      </c>
      <c r="G263" s="140"/>
      <c r="H263" s="140">
        <v>2.9</v>
      </c>
      <c r="I263" s="141">
        <f t="shared" si="28"/>
        <v>26.099999999999998</v>
      </c>
      <c r="J263" s="102"/>
      <c r="K263" s="102"/>
      <c r="L263" s="102"/>
      <c r="M263" s="102"/>
      <c r="N263" s="102"/>
      <c r="O263" s="102"/>
    </row>
    <row r="264" spans="1:15" ht="24.95" customHeight="1">
      <c r="A264" s="138"/>
      <c r="B264" s="139" t="s">
        <v>448</v>
      </c>
      <c r="C264" s="135">
        <v>1</v>
      </c>
      <c r="D264" s="135" t="s">
        <v>739</v>
      </c>
      <c r="E264" s="135">
        <v>1</v>
      </c>
      <c r="F264" s="140">
        <v>6.34</v>
      </c>
      <c r="G264" s="140"/>
      <c r="H264" s="140">
        <v>2.9</v>
      </c>
      <c r="I264" s="141">
        <f t="shared" si="28"/>
        <v>18.385999999999999</v>
      </c>
      <c r="J264" s="102"/>
      <c r="K264" s="102"/>
      <c r="L264" s="102"/>
      <c r="M264" s="102"/>
      <c r="N264" s="102"/>
      <c r="O264" s="102"/>
    </row>
    <row r="265" spans="1:15" ht="24.95" customHeight="1">
      <c r="A265" s="138"/>
      <c r="B265" s="134" t="s">
        <v>462</v>
      </c>
      <c r="C265" s="135"/>
      <c r="D265" s="135"/>
      <c r="E265" s="135"/>
      <c r="F265" s="140"/>
      <c r="G265" s="140"/>
      <c r="H265" s="140"/>
      <c r="I265" s="141"/>
      <c r="J265" s="102"/>
      <c r="K265" s="102"/>
      <c r="L265" s="102"/>
      <c r="M265" s="102"/>
      <c r="N265" s="102"/>
      <c r="O265" s="102"/>
    </row>
    <row r="266" spans="1:15" ht="24.95" customHeight="1">
      <c r="A266" s="138"/>
      <c r="B266" s="139" t="s">
        <v>449</v>
      </c>
      <c r="C266" s="135">
        <v>-2</v>
      </c>
      <c r="D266" s="135" t="s">
        <v>739</v>
      </c>
      <c r="E266" s="135">
        <v>6</v>
      </c>
      <c r="F266" s="140">
        <v>1</v>
      </c>
      <c r="G266" s="140"/>
      <c r="H266" s="140">
        <v>2.1</v>
      </c>
      <c r="I266" s="141">
        <f t="shared" ref="I266:I275" si="29">PRODUCT(C266:H266)</f>
        <v>-25.200000000000003</v>
      </c>
      <c r="J266" s="102"/>
      <c r="K266" s="102"/>
      <c r="L266" s="102"/>
      <c r="M266" s="102"/>
      <c r="N266" s="102"/>
      <c r="O266" s="102"/>
    </row>
    <row r="267" spans="1:15" ht="24.95" customHeight="1">
      <c r="A267" s="138"/>
      <c r="B267" s="139" t="s">
        <v>450</v>
      </c>
      <c r="C267" s="135">
        <v>-2</v>
      </c>
      <c r="D267" s="135" t="s">
        <v>739</v>
      </c>
      <c r="E267" s="135">
        <v>4</v>
      </c>
      <c r="F267" s="140">
        <v>0.75</v>
      </c>
      <c r="G267" s="140"/>
      <c r="H267" s="140">
        <v>2.1</v>
      </c>
      <c r="I267" s="141">
        <f t="shared" si="29"/>
        <v>-12.600000000000001</v>
      </c>
      <c r="J267" s="102"/>
      <c r="K267" s="102"/>
      <c r="L267" s="102"/>
      <c r="M267" s="102"/>
      <c r="N267" s="102"/>
      <c r="O267" s="102"/>
    </row>
    <row r="268" spans="1:15" ht="24.95" customHeight="1">
      <c r="A268" s="138"/>
      <c r="B268" s="139" t="s">
        <v>451</v>
      </c>
      <c r="C268" s="135">
        <v>-2</v>
      </c>
      <c r="D268" s="135" t="s">
        <v>739</v>
      </c>
      <c r="E268" s="135">
        <v>4</v>
      </c>
      <c r="F268" s="140">
        <v>1</v>
      </c>
      <c r="G268" s="140"/>
      <c r="H268" s="140">
        <v>2.1</v>
      </c>
      <c r="I268" s="141">
        <f t="shared" si="29"/>
        <v>-16.8</v>
      </c>
      <c r="J268" s="102"/>
      <c r="K268" s="102"/>
      <c r="L268" s="102"/>
      <c r="M268" s="102"/>
      <c r="N268" s="102"/>
      <c r="O268" s="102"/>
    </row>
    <row r="269" spans="1:15" ht="24.95" customHeight="1">
      <c r="A269" s="138"/>
      <c r="B269" s="139" t="s">
        <v>452</v>
      </c>
      <c r="C269" s="135">
        <v>-1</v>
      </c>
      <c r="D269" s="135" t="s">
        <v>739</v>
      </c>
      <c r="E269" s="135">
        <v>7</v>
      </c>
      <c r="F269" s="140">
        <v>0.9</v>
      </c>
      <c r="G269" s="140"/>
      <c r="H269" s="140">
        <v>0.6</v>
      </c>
      <c r="I269" s="141">
        <f t="shared" si="29"/>
        <v>-3.78</v>
      </c>
      <c r="J269" s="102"/>
      <c r="K269" s="102"/>
      <c r="L269" s="102"/>
      <c r="M269" s="102"/>
      <c r="N269" s="102"/>
      <c r="O269" s="102"/>
    </row>
    <row r="270" spans="1:15" ht="24.95" customHeight="1">
      <c r="A270" s="138"/>
      <c r="B270" s="139" t="s">
        <v>453</v>
      </c>
      <c r="C270" s="135">
        <v>-1</v>
      </c>
      <c r="D270" s="135" t="s">
        <v>739</v>
      </c>
      <c r="E270" s="135">
        <v>3</v>
      </c>
      <c r="F270" s="140">
        <v>0.6</v>
      </c>
      <c r="G270" s="140"/>
      <c r="H270" s="140">
        <v>0.6</v>
      </c>
      <c r="I270" s="141">
        <f t="shared" si="29"/>
        <v>-1.0799999999999998</v>
      </c>
      <c r="J270" s="102"/>
      <c r="K270" s="102"/>
      <c r="L270" s="102"/>
      <c r="M270" s="102"/>
      <c r="N270" s="102"/>
      <c r="O270" s="102"/>
    </row>
    <row r="271" spans="1:15" ht="24.95" customHeight="1">
      <c r="A271" s="138"/>
      <c r="B271" s="139" t="s">
        <v>464</v>
      </c>
      <c r="C271" s="135">
        <v>-1</v>
      </c>
      <c r="D271" s="135" t="s">
        <v>739</v>
      </c>
      <c r="E271" s="135">
        <v>10</v>
      </c>
      <c r="F271" s="140">
        <v>0.9</v>
      </c>
      <c r="G271" s="140"/>
      <c r="H271" s="140">
        <v>0.6</v>
      </c>
      <c r="I271" s="141">
        <f t="shared" si="29"/>
        <v>-5.3999999999999995</v>
      </c>
      <c r="J271" s="102"/>
      <c r="K271" s="102"/>
      <c r="L271" s="102"/>
      <c r="M271" s="102"/>
      <c r="N271" s="102"/>
      <c r="O271" s="102"/>
    </row>
    <row r="272" spans="1:15" ht="24.95" customHeight="1">
      <c r="A272" s="138"/>
      <c r="B272" s="139" t="s">
        <v>454</v>
      </c>
      <c r="C272" s="135">
        <v>-1</v>
      </c>
      <c r="D272" s="135" t="s">
        <v>739</v>
      </c>
      <c r="E272" s="135">
        <v>7</v>
      </c>
      <c r="F272" s="140">
        <v>1.5</v>
      </c>
      <c r="G272" s="140"/>
      <c r="H272" s="140">
        <v>1.3</v>
      </c>
      <c r="I272" s="141">
        <f t="shared" si="29"/>
        <v>-13.65</v>
      </c>
      <c r="J272" s="102"/>
      <c r="K272" s="102"/>
      <c r="L272" s="102"/>
      <c r="M272" s="102"/>
      <c r="N272" s="102"/>
      <c r="O272" s="102"/>
    </row>
    <row r="273" spans="1:15" ht="24.95" customHeight="1">
      <c r="A273" s="138"/>
      <c r="B273" s="139" t="s">
        <v>455</v>
      </c>
      <c r="C273" s="135">
        <v>-1</v>
      </c>
      <c r="D273" s="135" t="s">
        <v>739</v>
      </c>
      <c r="E273" s="135">
        <v>2</v>
      </c>
      <c r="F273" s="140">
        <v>1</v>
      </c>
      <c r="G273" s="140"/>
      <c r="H273" s="140">
        <v>1.3</v>
      </c>
      <c r="I273" s="141">
        <f t="shared" si="29"/>
        <v>-2.6</v>
      </c>
      <c r="J273" s="102"/>
      <c r="K273" s="102"/>
      <c r="L273" s="102"/>
      <c r="M273" s="102"/>
      <c r="N273" s="102"/>
      <c r="O273" s="102"/>
    </row>
    <row r="274" spans="1:15" ht="24.95" customHeight="1">
      <c r="A274" s="138"/>
      <c r="B274" s="139" t="s">
        <v>458</v>
      </c>
      <c r="C274" s="135">
        <v>-1</v>
      </c>
      <c r="D274" s="135" t="s">
        <v>739</v>
      </c>
      <c r="E274" s="135">
        <v>1</v>
      </c>
      <c r="F274" s="140">
        <v>1.8</v>
      </c>
      <c r="G274" s="140"/>
      <c r="H274" s="140">
        <v>2.1</v>
      </c>
      <c r="I274" s="141">
        <f t="shared" si="29"/>
        <v>-3.7800000000000002</v>
      </c>
      <c r="J274" s="102"/>
      <c r="K274" s="102"/>
      <c r="L274" s="102"/>
      <c r="M274" s="102"/>
      <c r="N274" s="102"/>
      <c r="O274" s="102"/>
    </row>
    <row r="275" spans="1:15" ht="24.95" customHeight="1">
      <c r="A275" s="138"/>
      <c r="B275" s="139" t="s">
        <v>459</v>
      </c>
      <c r="C275" s="135">
        <v>-2</v>
      </c>
      <c r="D275" s="135" t="s">
        <v>739</v>
      </c>
      <c r="E275" s="135">
        <v>2</v>
      </c>
      <c r="F275" s="140">
        <v>1</v>
      </c>
      <c r="G275" s="140"/>
      <c r="H275" s="140">
        <v>2.1</v>
      </c>
      <c r="I275" s="141">
        <f t="shared" si="29"/>
        <v>-8.4</v>
      </c>
      <c r="J275" s="102"/>
      <c r="K275" s="102"/>
      <c r="L275" s="102"/>
      <c r="M275" s="102"/>
      <c r="N275" s="102"/>
      <c r="O275" s="102"/>
    </row>
    <row r="276" spans="1:15" ht="24.95" customHeight="1">
      <c r="A276" s="138"/>
      <c r="B276" s="134" t="s">
        <v>463</v>
      </c>
      <c r="C276" s="135"/>
      <c r="D276" s="135"/>
      <c r="E276" s="135"/>
      <c r="F276" s="140"/>
      <c r="G276" s="140"/>
      <c r="H276" s="140"/>
      <c r="I276" s="141"/>
      <c r="J276" s="102"/>
      <c r="K276" s="102"/>
      <c r="L276" s="102"/>
      <c r="M276" s="102"/>
      <c r="N276" s="102"/>
      <c r="O276" s="102"/>
    </row>
    <row r="277" spans="1:15" ht="24.95" customHeight="1">
      <c r="A277" s="138"/>
      <c r="B277" s="139" t="s">
        <v>468</v>
      </c>
      <c r="C277" s="135">
        <v>1</v>
      </c>
      <c r="D277" s="135" t="s">
        <v>739</v>
      </c>
      <c r="E277" s="135">
        <v>6</v>
      </c>
      <c r="F277" s="140">
        <v>5.2</v>
      </c>
      <c r="G277" s="140">
        <v>0.12</v>
      </c>
      <c r="H277" s="140"/>
      <c r="I277" s="141">
        <f t="shared" ref="I277:I280" si="30">PRODUCT(C277:H277)</f>
        <v>3.7440000000000002</v>
      </c>
      <c r="J277" s="102"/>
      <c r="K277" s="102"/>
      <c r="L277" s="102"/>
      <c r="M277" s="102"/>
      <c r="N277" s="102"/>
      <c r="O277" s="102"/>
    </row>
    <row r="278" spans="1:15" ht="24.95" customHeight="1">
      <c r="A278" s="138"/>
      <c r="B278" s="139" t="s">
        <v>469</v>
      </c>
      <c r="C278" s="135">
        <v>1</v>
      </c>
      <c r="D278" s="135" t="s">
        <v>739</v>
      </c>
      <c r="E278" s="135">
        <v>4</v>
      </c>
      <c r="F278" s="140">
        <v>4.95</v>
      </c>
      <c r="G278" s="140">
        <v>0.12</v>
      </c>
      <c r="H278" s="140"/>
      <c r="I278" s="141">
        <f t="shared" si="30"/>
        <v>2.3759999999999999</v>
      </c>
      <c r="J278" s="102"/>
      <c r="K278" s="102"/>
      <c r="L278" s="102"/>
      <c r="M278" s="102"/>
      <c r="N278" s="102"/>
      <c r="O278" s="102"/>
    </row>
    <row r="279" spans="1:15" ht="24.95" customHeight="1">
      <c r="A279" s="138"/>
      <c r="B279" s="139" t="s">
        <v>470</v>
      </c>
      <c r="C279" s="135">
        <v>1</v>
      </c>
      <c r="D279" s="135" t="s">
        <v>739</v>
      </c>
      <c r="E279" s="135">
        <v>4</v>
      </c>
      <c r="F279" s="140">
        <v>5.2</v>
      </c>
      <c r="G279" s="140">
        <v>0.23</v>
      </c>
      <c r="H279" s="140"/>
      <c r="I279" s="141">
        <f t="shared" si="30"/>
        <v>4.7840000000000007</v>
      </c>
      <c r="J279" s="102"/>
      <c r="K279" s="102"/>
      <c r="L279" s="102"/>
      <c r="M279" s="102"/>
      <c r="N279" s="102"/>
      <c r="O279" s="102"/>
    </row>
    <row r="280" spans="1:15" ht="24.95" customHeight="1">
      <c r="A280" s="138"/>
      <c r="B280" s="139" t="s">
        <v>471</v>
      </c>
      <c r="C280" s="135">
        <v>1</v>
      </c>
      <c r="D280" s="135" t="s">
        <v>739</v>
      </c>
      <c r="E280" s="135">
        <v>2</v>
      </c>
      <c r="F280" s="140">
        <v>5.2</v>
      </c>
      <c r="G280" s="140">
        <v>0.23</v>
      </c>
      <c r="H280" s="140"/>
      <c r="I280" s="141">
        <f t="shared" si="30"/>
        <v>2.3920000000000003</v>
      </c>
      <c r="J280" s="102"/>
      <c r="K280" s="102"/>
      <c r="L280" s="102"/>
      <c r="M280" s="102"/>
      <c r="N280" s="102"/>
      <c r="O280" s="102"/>
    </row>
    <row r="281" spans="1:15" ht="24.95" customHeight="1">
      <c r="A281" s="147"/>
      <c r="B281" s="139"/>
      <c r="C281" s="135"/>
      <c r="D281" s="135"/>
      <c r="E281" s="135"/>
      <c r="F281" s="140"/>
      <c r="G281" s="140"/>
      <c r="H281" s="142" t="s">
        <v>625</v>
      </c>
      <c r="I281" s="143">
        <f>SUM(I252:I280)</f>
        <v>475.44199999999995</v>
      </c>
      <c r="J281" s="102"/>
      <c r="K281" s="102"/>
      <c r="L281" s="102"/>
      <c r="M281" s="102"/>
      <c r="N281" s="102"/>
      <c r="O281" s="102"/>
    </row>
    <row r="282" spans="1:15" ht="24.95" customHeight="1">
      <c r="A282" s="147"/>
      <c r="B282" s="139"/>
      <c r="C282" s="135"/>
      <c r="D282" s="135"/>
      <c r="E282" s="135"/>
      <c r="F282" s="140"/>
      <c r="G282" s="142" t="s">
        <v>257</v>
      </c>
      <c r="H282" s="144">
        <f>CEILING(I281,0.1)</f>
        <v>475.5</v>
      </c>
      <c r="I282" s="145" t="s">
        <v>146</v>
      </c>
      <c r="J282" s="102"/>
      <c r="K282" s="102"/>
      <c r="L282" s="102"/>
      <c r="M282" s="102"/>
      <c r="N282" s="102"/>
      <c r="O282" s="102"/>
    </row>
    <row r="283" spans="1:15" ht="31.5">
      <c r="A283" s="154">
        <v>27</v>
      </c>
      <c r="B283" s="146" t="s">
        <v>127</v>
      </c>
      <c r="C283" s="135"/>
      <c r="D283" s="135"/>
      <c r="E283" s="135"/>
      <c r="F283" s="140"/>
      <c r="G283" s="140"/>
      <c r="H283" s="140"/>
      <c r="I283" s="141"/>
      <c r="J283" s="102"/>
      <c r="K283" s="102"/>
      <c r="L283" s="102"/>
      <c r="M283" s="102"/>
      <c r="N283" s="102"/>
      <c r="O283" s="102"/>
    </row>
    <row r="284" spans="1:15" ht="24.95" customHeight="1">
      <c r="A284" s="147"/>
      <c r="B284" s="139" t="s">
        <v>504</v>
      </c>
      <c r="C284" s="135">
        <v>3</v>
      </c>
      <c r="D284" s="135" t="s">
        <v>739</v>
      </c>
      <c r="E284" s="135">
        <v>1</v>
      </c>
      <c r="F284" s="140"/>
      <c r="G284" s="140"/>
      <c r="H284" s="140"/>
      <c r="I284" s="141">
        <f t="shared" ref="I284:I285" si="31">PRODUCT(C284:H284)</f>
        <v>3</v>
      </c>
      <c r="J284" s="102"/>
      <c r="K284" s="102"/>
      <c r="L284" s="102"/>
      <c r="M284" s="102"/>
      <c r="N284" s="102"/>
      <c r="O284" s="102"/>
    </row>
    <row r="285" spans="1:15" ht="24.95" customHeight="1">
      <c r="A285" s="147"/>
      <c r="B285" s="139" t="s">
        <v>505</v>
      </c>
      <c r="C285" s="135">
        <v>2</v>
      </c>
      <c r="D285" s="135" t="s">
        <v>739</v>
      </c>
      <c r="E285" s="135">
        <v>3</v>
      </c>
      <c r="F285" s="140"/>
      <c r="G285" s="140"/>
      <c r="H285" s="140"/>
      <c r="I285" s="141">
        <f t="shared" si="31"/>
        <v>6</v>
      </c>
      <c r="J285" s="102"/>
      <c r="K285" s="102"/>
      <c r="L285" s="102"/>
      <c r="M285" s="102"/>
      <c r="N285" s="102"/>
      <c r="O285" s="102"/>
    </row>
    <row r="286" spans="1:15" ht="24.95" customHeight="1">
      <c r="A286" s="138"/>
      <c r="B286" s="139"/>
      <c r="C286" s="135"/>
      <c r="D286" s="135"/>
      <c r="E286" s="135"/>
      <c r="F286" s="140"/>
      <c r="G286" s="140"/>
      <c r="H286" s="142" t="s">
        <v>625</v>
      </c>
      <c r="I286" s="143">
        <f>SUM(I284:I285)</f>
        <v>9</v>
      </c>
      <c r="J286" s="102"/>
      <c r="K286" s="102"/>
      <c r="L286" s="102"/>
      <c r="M286" s="102"/>
      <c r="N286" s="102"/>
      <c r="O286" s="102"/>
    </row>
    <row r="287" spans="1:15" ht="24.95" customHeight="1">
      <c r="A287" s="138"/>
      <c r="B287" s="139"/>
      <c r="C287" s="135"/>
      <c r="D287" s="135"/>
      <c r="E287" s="135"/>
      <c r="F287" s="140"/>
      <c r="G287" s="142" t="s">
        <v>257</v>
      </c>
      <c r="H287" s="144">
        <f>CEILING(I286,0.1)</f>
        <v>9</v>
      </c>
      <c r="I287" s="145" t="s">
        <v>149</v>
      </c>
      <c r="J287" s="102"/>
      <c r="K287" s="102"/>
      <c r="L287" s="102"/>
      <c r="M287" s="102"/>
      <c r="N287" s="102"/>
      <c r="O287" s="102"/>
    </row>
    <row r="288" spans="1:15" ht="47.25">
      <c r="A288" s="154">
        <v>28</v>
      </c>
      <c r="B288" s="146" t="s">
        <v>128</v>
      </c>
      <c r="C288" s="135"/>
      <c r="D288" s="135"/>
      <c r="E288" s="135"/>
      <c r="F288" s="140"/>
      <c r="G288" s="140"/>
      <c r="H288" s="140"/>
      <c r="I288" s="141"/>
      <c r="J288" s="102"/>
      <c r="K288" s="102"/>
      <c r="L288" s="102"/>
      <c r="M288" s="102"/>
      <c r="N288" s="102"/>
      <c r="O288" s="102"/>
    </row>
    <row r="289" spans="1:15" ht="31.5">
      <c r="A289" s="154"/>
      <c r="B289" s="146" t="s">
        <v>129</v>
      </c>
      <c r="C289" s="135"/>
      <c r="D289" s="135"/>
      <c r="E289" s="135"/>
      <c r="F289" s="140"/>
      <c r="G289" s="140"/>
      <c r="H289" s="140"/>
      <c r="I289" s="141"/>
      <c r="J289" s="102"/>
      <c r="K289" s="102"/>
      <c r="L289" s="102"/>
      <c r="M289" s="102"/>
      <c r="N289" s="102"/>
      <c r="O289" s="102"/>
    </row>
    <row r="290" spans="1:15" ht="24.95" customHeight="1">
      <c r="A290" s="147"/>
      <c r="B290" s="139" t="s">
        <v>478</v>
      </c>
      <c r="C290" s="135">
        <v>1</v>
      </c>
      <c r="D290" s="135" t="s">
        <v>739</v>
      </c>
      <c r="E290" s="135">
        <v>3</v>
      </c>
      <c r="F290" s="140"/>
      <c r="G290" s="140"/>
      <c r="H290" s="140"/>
      <c r="I290" s="141">
        <f t="shared" ref="I290:I291" si="32">PRODUCT(C290:H290)</f>
        <v>3</v>
      </c>
      <c r="J290" s="102"/>
      <c r="K290" s="102"/>
      <c r="L290" s="102"/>
      <c r="M290" s="102"/>
      <c r="N290" s="102"/>
      <c r="O290" s="102"/>
    </row>
    <row r="291" spans="1:15" ht="24.95" customHeight="1">
      <c r="A291" s="147"/>
      <c r="B291" s="139" t="s">
        <v>506</v>
      </c>
      <c r="C291" s="135">
        <v>1</v>
      </c>
      <c r="D291" s="135" t="s">
        <v>739</v>
      </c>
      <c r="E291" s="135">
        <v>1</v>
      </c>
      <c r="F291" s="140"/>
      <c r="G291" s="140"/>
      <c r="H291" s="140"/>
      <c r="I291" s="141">
        <f t="shared" si="32"/>
        <v>1</v>
      </c>
      <c r="J291" s="102"/>
      <c r="K291" s="102"/>
      <c r="L291" s="102"/>
      <c r="M291" s="102"/>
      <c r="N291" s="102"/>
      <c r="O291" s="102"/>
    </row>
    <row r="292" spans="1:15" ht="24.95" customHeight="1">
      <c r="A292" s="147"/>
      <c r="B292" s="139"/>
      <c r="C292" s="135"/>
      <c r="D292" s="135"/>
      <c r="E292" s="135"/>
      <c r="F292" s="140"/>
      <c r="G292" s="140"/>
      <c r="H292" s="142" t="s">
        <v>625</v>
      </c>
      <c r="I292" s="143">
        <f>SUM(I290:I291)</f>
        <v>4</v>
      </c>
      <c r="J292" s="102"/>
      <c r="K292" s="102"/>
      <c r="L292" s="102"/>
      <c r="M292" s="102"/>
      <c r="N292" s="102"/>
      <c r="O292" s="102"/>
    </row>
    <row r="293" spans="1:15" ht="24.95" customHeight="1">
      <c r="A293" s="138"/>
      <c r="B293" s="139"/>
      <c r="C293" s="135"/>
      <c r="D293" s="135"/>
      <c r="E293" s="135"/>
      <c r="F293" s="140"/>
      <c r="G293" s="142" t="s">
        <v>257</v>
      </c>
      <c r="H293" s="144">
        <f>CEILING(I292,0.1)</f>
        <v>4</v>
      </c>
      <c r="I293" s="145" t="s">
        <v>149</v>
      </c>
      <c r="J293" s="102"/>
      <c r="K293" s="102"/>
      <c r="L293" s="102"/>
      <c r="M293" s="102"/>
      <c r="N293" s="102"/>
      <c r="O293" s="102"/>
    </row>
    <row r="294" spans="1:15" ht="31.5">
      <c r="A294" s="154">
        <v>29</v>
      </c>
      <c r="B294" s="146" t="s">
        <v>131</v>
      </c>
      <c r="C294" s="135"/>
      <c r="D294" s="135"/>
      <c r="E294" s="135"/>
      <c r="F294" s="140"/>
      <c r="G294" s="151"/>
      <c r="H294" s="140"/>
      <c r="I294" s="141"/>
      <c r="J294" s="102"/>
      <c r="K294" s="102"/>
      <c r="L294" s="102"/>
      <c r="M294" s="102"/>
      <c r="N294" s="102"/>
      <c r="O294" s="102"/>
    </row>
    <row r="295" spans="1:15" ht="24.95" customHeight="1">
      <c r="A295" s="147"/>
      <c r="B295" s="139" t="s">
        <v>499</v>
      </c>
      <c r="C295" s="135">
        <v>1</v>
      </c>
      <c r="D295" s="135" t="s">
        <v>739</v>
      </c>
      <c r="E295" s="135">
        <v>6</v>
      </c>
      <c r="F295" s="140"/>
      <c r="G295" s="151"/>
      <c r="H295" s="140"/>
      <c r="I295" s="141">
        <f t="shared" ref="I295" si="33">PRODUCT(C295:H295)</f>
        <v>6</v>
      </c>
      <c r="J295" s="102"/>
      <c r="K295" s="102"/>
      <c r="L295" s="102"/>
      <c r="M295" s="102"/>
      <c r="N295" s="102"/>
      <c r="O295" s="102"/>
    </row>
    <row r="296" spans="1:15" ht="24.95" customHeight="1">
      <c r="A296" s="147"/>
      <c r="B296" s="139"/>
      <c r="C296" s="135"/>
      <c r="D296" s="135"/>
      <c r="E296" s="135"/>
      <c r="F296" s="140"/>
      <c r="G296" s="140"/>
      <c r="H296" s="142" t="s">
        <v>625</v>
      </c>
      <c r="I296" s="143">
        <f>SUM(I295)</f>
        <v>6</v>
      </c>
      <c r="J296" s="102"/>
      <c r="K296" s="102"/>
      <c r="L296" s="102"/>
      <c r="M296" s="102"/>
      <c r="N296" s="102"/>
      <c r="O296" s="102"/>
    </row>
    <row r="297" spans="1:15" ht="24.95" customHeight="1">
      <c r="A297" s="153"/>
      <c r="B297" s="149"/>
      <c r="C297" s="152"/>
      <c r="D297" s="135"/>
      <c r="E297" s="152"/>
      <c r="F297" s="151"/>
      <c r="G297" s="142" t="s">
        <v>257</v>
      </c>
      <c r="H297" s="144">
        <f>CEILING(I296,0.1)</f>
        <v>6</v>
      </c>
      <c r="I297" s="145" t="s">
        <v>149</v>
      </c>
      <c r="J297" s="102"/>
      <c r="K297" s="102"/>
    </row>
    <row r="298" spans="1:15" ht="47.25">
      <c r="A298" s="154">
        <v>30</v>
      </c>
      <c r="B298" s="146" t="s">
        <v>742</v>
      </c>
      <c r="C298" s="156"/>
      <c r="D298" s="135"/>
      <c r="E298" s="156"/>
      <c r="F298" s="157"/>
      <c r="G298" s="157"/>
      <c r="H298" s="157"/>
      <c r="I298" s="158"/>
      <c r="J298" s="102"/>
      <c r="K298" s="102"/>
    </row>
    <row r="299" spans="1:15" ht="24.95" customHeight="1">
      <c r="A299" s="147"/>
      <c r="B299" s="159" t="s">
        <v>132</v>
      </c>
      <c r="C299" s="156">
        <v>1</v>
      </c>
      <c r="D299" s="135" t="s">
        <v>739</v>
      </c>
      <c r="E299" s="156">
        <v>1</v>
      </c>
      <c r="F299" s="236">
        <v>25</v>
      </c>
      <c r="G299" s="157">
        <v>1</v>
      </c>
      <c r="H299" s="157">
        <v>0.45</v>
      </c>
      <c r="I299" s="160">
        <f>PRODUCT(C299:H299)</f>
        <v>11.25</v>
      </c>
      <c r="J299" s="102"/>
      <c r="K299" s="102"/>
    </row>
    <row r="300" spans="1:15" ht="24.95" customHeight="1">
      <c r="A300" s="147"/>
      <c r="B300" s="159"/>
      <c r="C300" s="156"/>
      <c r="D300" s="135"/>
      <c r="E300" s="156"/>
      <c r="F300" s="157"/>
      <c r="G300" s="140"/>
      <c r="H300" s="142" t="s">
        <v>625</v>
      </c>
      <c r="I300" s="143">
        <f>SUM(I299)</f>
        <v>11.25</v>
      </c>
      <c r="J300" s="102"/>
      <c r="K300" s="102"/>
    </row>
    <row r="301" spans="1:15" ht="24.95" customHeight="1">
      <c r="A301" s="147"/>
      <c r="B301" s="159"/>
      <c r="C301" s="156"/>
      <c r="D301" s="135"/>
      <c r="E301" s="156"/>
      <c r="F301" s="157"/>
      <c r="G301" s="142" t="s">
        <v>257</v>
      </c>
      <c r="H301" s="144">
        <f>CEILING(I300,0.1)</f>
        <v>11.3</v>
      </c>
      <c r="I301" s="145" t="s">
        <v>78</v>
      </c>
      <c r="J301" s="102"/>
      <c r="K301" s="102"/>
    </row>
    <row r="302" spans="1:15" ht="31.5">
      <c r="A302" s="154">
        <v>31</v>
      </c>
      <c r="B302" s="146" t="s">
        <v>133</v>
      </c>
      <c r="C302" s="156"/>
      <c r="D302" s="135"/>
      <c r="E302" s="156"/>
      <c r="F302" s="157"/>
      <c r="G302" s="157"/>
      <c r="H302" s="157"/>
      <c r="I302" s="158"/>
      <c r="J302" s="102"/>
      <c r="K302" s="102"/>
    </row>
    <row r="303" spans="1:15" ht="24.95" customHeight="1">
      <c r="A303" s="147"/>
      <c r="B303" s="159" t="s">
        <v>134</v>
      </c>
      <c r="C303" s="156">
        <v>1</v>
      </c>
      <c r="D303" s="135" t="s">
        <v>739</v>
      </c>
      <c r="E303" s="156">
        <v>1</v>
      </c>
      <c r="F303" s="236">
        <v>25</v>
      </c>
      <c r="G303" s="157">
        <v>1</v>
      </c>
      <c r="H303" s="157">
        <v>0.1</v>
      </c>
      <c r="I303" s="160">
        <f>PRODUCT(C303:H303)</f>
        <v>2.5</v>
      </c>
      <c r="J303" s="102"/>
      <c r="K303" s="102"/>
    </row>
    <row r="304" spans="1:15" ht="24.95" customHeight="1">
      <c r="A304" s="147"/>
      <c r="B304" s="159"/>
      <c r="C304" s="156"/>
      <c r="D304" s="135"/>
      <c r="E304" s="156"/>
      <c r="F304" s="236"/>
      <c r="G304" s="140"/>
      <c r="H304" s="142" t="s">
        <v>625</v>
      </c>
      <c r="I304" s="143">
        <f>SUM(I303)</f>
        <v>2.5</v>
      </c>
      <c r="J304" s="102"/>
      <c r="K304" s="102"/>
    </row>
    <row r="305" spans="1:11" ht="24.95" customHeight="1">
      <c r="A305" s="147"/>
      <c r="B305" s="159"/>
      <c r="C305" s="156"/>
      <c r="D305" s="135"/>
      <c r="E305" s="156"/>
      <c r="F305" s="236"/>
      <c r="G305" s="142" t="s">
        <v>257</v>
      </c>
      <c r="H305" s="144">
        <f>CEILING(I304,0.1)</f>
        <v>2.5</v>
      </c>
      <c r="I305" s="145" t="s">
        <v>78</v>
      </c>
      <c r="J305" s="102"/>
      <c r="K305" s="102"/>
    </row>
    <row r="306" spans="1:11" ht="47.25">
      <c r="A306" s="154">
        <v>32</v>
      </c>
      <c r="B306" s="146" t="s">
        <v>135</v>
      </c>
      <c r="C306" s="161"/>
      <c r="D306" s="135"/>
      <c r="E306" s="161"/>
      <c r="F306" s="237"/>
      <c r="G306" s="162"/>
      <c r="H306" s="162"/>
      <c r="I306" s="160"/>
      <c r="J306" s="102"/>
      <c r="K306" s="102"/>
    </row>
    <row r="307" spans="1:11" ht="24.95" customHeight="1">
      <c r="A307" s="147"/>
      <c r="B307" s="159" t="s">
        <v>134</v>
      </c>
      <c r="C307" s="156">
        <v>1</v>
      </c>
      <c r="D307" s="135" t="s">
        <v>739</v>
      </c>
      <c r="E307" s="156">
        <v>2</v>
      </c>
      <c r="F307" s="236">
        <v>25</v>
      </c>
      <c r="G307" s="157">
        <v>0.23</v>
      </c>
      <c r="H307" s="157">
        <v>0.6</v>
      </c>
      <c r="I307" s="160">
        <f>PRODUCT(C307:H307)</f>
        <v>6.8999999999999995</v>
      </c>
      <c r="J307" s="102"/>
      <c r="K307" s="102"/>
    </row>
    <row r="308" spans="1:11" ht="24.95" customHeight="1">
      <c r="A308" s="147"/>
      <c r="B308" s="159"/>
      <c r="C308" s="156"/>
      <c r="D308" s="135"/>
      <c r="E308" s="156"/>
      <c r="F308" s="236"/>
      <c r="G308" s="140"/>
      <c r="H308" s="142" t="s">
        <v>625</v>
      </c>
      <c r="I308" s="143">
        <f>SUM(I307)</f>
        <v>6.8999999999999995</v>
      </c>
      <c r="J308" s="102"/>
      <c r="K308" s="102"/>
    </row>
    <row r="309" spans="1:11" ht="24.95" customHeight="1">
      <c r="A309" s="147"/>
      <c r="B309" s="159"/>
      <c r="C309" s="156"/>
      <c r="D309" s="135"/>
      <c r="E309" s="156"/>
      <c r="F309" s="236"/>
      <c r="G309" s="142" t="s">
        <v>257</v>
      </c>
      <c r="H309" s="144">
        <f>CEILING(I308,0.1)</f>
        <v>6.9</v>
      </c>
      <c r="I309" s="145" t="s">
        <v>78</v>
      </c>
      <c r="J309" s="102"/>
      <c r="K309" s="102"/>
    </row>
    <row r="310" spans="1:11" ht="31.5">
      <c r="A310" s="154">
        <v>33</v>
      </c>
      <c r="B310" s="146" t="s">
        <v>136</v>
      </c>
      <c r="C310" s="156"/>
      <c r="D310" s="135"/>
      <c r="E310" s="156"/>
      <c r="F310" s="236"/>
      <c r="G310" s="157"/>
      <c r="H310" s="157"/>
      <c r="I310" s="158" t="s">
        <v>137</v>
      </c>
      <c r="J310" s="102"/>
      <c r="K310" s="102"/>
    </row>
    <row r="311" spans="1:11" ht="24.95" customHeight="1">
      <c r="A311" s="147"/>
      <c r="B311" s="159" t="s">
        <v>134</v>
      </c>
      <c r="C311" s="156">
        <v>1</v>
      </c>
      <c r="D311" s="135" t="s">
        <v>739</v>
      </c>
      <c r="E311" s="156">
        <v>1</v>
      </c>
      <c r="F311" s="236">
        <v>25</v>
      </c>
      <c r="G311" s="157">
        <v>0.3</v>
      </c>
      <c r="H311" s="157"/>
      <c r="I311" s="160">
        <f>PRODUCT(C311:H311)</f>
        <v>7.5</v>
      </c>
      <c r="J311" s="102"/>
      <c r="K311" s="102"/>
    </row>
    <row r="312" spans="1:11" ht="24.95" customHeight="1">
      <c r="A312" s="147"/>
      <c r="B312" s="159"/>
      <c r="C312" s="156"/>
      <c r="D312" s="135"/>
      <c r="E312" s="156"/>
      <c r="F312" s="157"/>
      <c r="G312" s="140"/>
      <c r="H312" s="142" t="s">
        <v>625</v>
      </c>
      <c r="I312" s="143">
        <f>SUM(I311)</f>
        <v>7.5</v>
      </c>
      <c r="J312" s="102"/>
      <c r="K312" s="102"/>
    </row>
    <row r="313" spans="1:11" ht="24.95" customHeight="1">
      <c r="A313" s="147"/>
      <c r="B313" s="159"/>
      <c r="C313" s="156"/>
      <c r="D313" s="135"/>
      <c r="E313" s="156"/>
      <c r="F313" s="157"/>
      <c r="G313" s="142" t="s">
        <v>257</v>
      </c>
      <c r="H313" s="144">
        <f>CEILING(I312,0.1)</f>
        <v>7.5</v>
      </c>
      <c r="I313" s="145" t="s">
        <v>146</v>
      </c>
      <c r="J313" s="102"/>
      <c r="K313" s="102"/>
    </row>
    <row r="314" spans="1:11" ht="24.75" customHeight="1">
      <c r="A314" s="154">
        <v>34</v>
      </c>
      <c r="B314" s="146" t="s">
        <v>886</v>
      </c>
      <c r="C314" s="156"/>
      <c r="D314" s="135"/>
      <c r="E314" s="156"/>
      <c r="F314" s="157"/>
      <c r="G314" s="157"/>
      <c r="H314" s="157"/>
      <c r="I314" s="158"/>
      <c r="J314" s="102"/>
      <c r="K314" s="102"/>
    </row>
    <row r="315" spans="1:11" ht="24.75" customHeight="1">
      <c r="A315" s="154"/>
      <c r="B315" s="159" t="s">
        <v>924</v>
      </c>
      <c r="C315" s="156">
        <v>1</v>
      </c>
      <c r="D315" s="135" t="s">
        <v>739</v>
      </c>
      <c r="E315" s="156">
        <v>1</v>
      </c>
      <c r="F315" s="157">
        <v>61.34</v>
      </c>
      <c r="G315" s="157"/>
      <c r="H315" s="157">
        <v>0.75</v>
      </c>
      <c r="I315" s="160">
        <f>PRODUCT(C315:H315)</f>
        <v>46.005000000000003</v>
      </c>
      <c r="J315" s="102"/>
      <c r="K315" s="102"/>
    </row>
    <row r="316" spans="1:11" ht="24.75" customHeight="1">
      <c r="A316" s="154"/>
      <c r="B316" s="159" t="s">
        <v>885</v>
      </c>
      <c r="C316" s="156">
        <v>1</v>
      </c>
      <c r="D316" s="135" t="s">
        <v>739</v>
      </c>
      <c r="E316" s="156">
        <v>1</v>
      </c>
      <c r="F316" s="157">
        <v>61.34</v>
      </c>
      <c r="G316" s="157"/>
      <c r="H316" s="157">
        <f>0.23+0.6</f>
        <v>0.83</v>
      </c>
      <c r="I316" s="160">
        <f t="shared" ref="I316:I321" si="34">PRODUCT(C316:H316)</f>
        <v>50.912199999999999</v>
      </c>
      <c r="J316" s="102"/>
      <c r="K316" s="102"/>
    </row>
    <row r="317" spans="1:11" ht="24.75" customHeight="1">
      <c r="A317" s="154"/>
      <c r="B317" s="159" t="s">
        <v>908</v>
      </c>
      <c r="C317" s="156">
        <v>1</v>
      </c>
      <c r="D317" s="135" t="s">
        <v>739</v>
      </c>
      <c r="E317" s="156">
        <v>1</v>
      </c>
      <c r="F317" s="157">
        <v>12.92</v>
      </c>
      <c r="G317" s="157"/>
      <c r="H317" s="157">
        <v>1.8</v>
      </c>
      <c r="I317" s="160">
        <f t="shared" si="34"/>
        <v>23.256</v>
      </c>
      <c r="J317" s="102"/>
      <c r="K317" s="102"/>
    </row>
    <row r="318" spans="1:11" ht="24.95" customHeight="1">
      <c r="A318" s="147"/>
      <c r="B318" s="159" t="s">
        <v>134</v>
      </c>
      <c r="C318" s="156">
        <v>1</v>
      </c>
      <c r="D318" s="135" t="s">
        <v>739</v>
      </c>
      <c r="E318" s="156">
        <v>2</v>
      </c>
      <c r="F318" s="236">
        <v>25</v>
      </c>
      <c r="G318" s="157"/>
      <c r="H318" s="157">
        <v>0.6</v>
      </c>
      <c r="I318" s="160">
        <f t="shared" si="34"/>
        <v>30</v>
      </c>
      <c r="J318" s="102"/>
      <c r="K318" s="102"/>
    </row>
    <row r="319" spans="1:11" ht="24.95" customHeight="1">
      <c r="A319" s="147"/>
      <c r="B319" s="159" t="s">
        <v>540</v>
      </c>
      <c r="C319" s="156">
        <v>1</v>
      </c>
      <c r="D319" s="135" t="s">
        <v>739</v>
      </c>
      <c r="E319" s="156">
        <v>1</v>
      </c>
      <c r="F319" s="236">
        <v>8</v>
      </c>
      <c r="G319" s="157"/>
      <c r="H319" s="157">
        <v>2</v>
      </c>
      <c r="I319" s="160">
        <f t="shared" si="34"/>
        <v>16</v>
      </c>
      <c r="J319" s="102"/>
      <c r="K319" s="102"/>
    </row>
    <row r="320" spans="1:11" ht="24.95" customHeight="1">
      <c r="A320" s="147"/>
      <c r="B320" s="159" t="s">
        <v>541</v>
      </c>
      <c r="C320" s="156">
        <v>1</v>
      </c>
      <c r="D320" s="135" t="s">
        <v>739</v>
      </c>
      <c r="E320" s="156">
        <v>1</v>
      </c>
      <c r="F320" s="236">
        <v>15</v>
      </c>
      <c r="G320" s="157"/>
      <c r="H320" s="157">
        <v>1</v>
      </c>
      <c r="I320" s="160">
        <f t="shared" si="34"/>
        <v>15</v>
      </c>
      <c r="J320" s="102"/>
      <c r="K320" s="102"/>
    </row>
    <row r="321" spans="1:11" ht="24.95" customHeight="1">
      <c r="A321" s="147"/>
      <c r="B321" s="159" t="s">
        <v>925</v>
      </c>
      <c r="C321" s="156">
        <v>1</v>
      </c>
      <c r="D321" s="135" t="s">
        <v>739</v>
      </c>
      <c r="E321" s="156">
        <v>1</v>
      </c>
      <c r="F321" s="236">
        <v>61.34</v>
      </c>
      <c r="G321" s="157">
        <v>0.75</v>
      </c>
      <c r="H321" s="157"/>
      <c r="I321" s="160">
        <f t="shared" si="34"/>
        <v>46.005000000000003</v>
      </c>
      <c r="J321" s="102"/>
      <c r="K321" s="102"/>
    </row>
    <row r="322" spans="1:11" ht="24.95" customHeight="1">
      <c r="A322" s="147"/>
      <c r="B322" s="159"/>
      <c r="C322" s="156"/>
      <c r="D322" s="135"/>
      <c r="E322" s="156"/>
      <c r="F322" s="236"/>
      <c r="G322" s="140"/>
      <c r="H322" s="142" t="s">
        <v>625</v>
      </c>
      <c r="I322" s="160">
        <f>SUM(I315:I321)</f>
        <v>227.1782</v>
      </c>
      <c r="J322" s="102"/>
      <c r="K322" s="102"/>
    </row>
    <row r="323" spans="1:11" ht="24.95" customHeight="1">
      <c r="A323" s="147"/>
      <c r="B323" s="163"/>
      <c r="C323" s="161"/>
      <c r="D323" s="135"/>
      <c r="E323" s="161"/>
      <c r="F323" s="237"/>
      <c r="G323" s="142" t="s">
        <v>257</v>
      </c>
      <c r="H323" s="144">
        <f>CEILING(I322,0.1)</f>
        <v>227.20000000000002</v>
      </c>
      <c r="I323" s="164" t="s">
        <v>146</v>
      </c>
      <c r="J323" s="102"/>
      <c r="K323" s="102"/>
    </row>
    <row r="324" spans="1:11" ht="24.95" customHeight="1">
      <c r="A324" s="154">
        <v>35</v>
      </c>
      <c r="B324" s="146" t="s">
        <v>138</v>
      </c>
      <c r="C324" s="156"/>
      <c r="D324" s="135"/>
      <c r="E324" s="156"/>
      <c r="F324" s="236"/>
      <c r="G324" s="157"/>
      <c r="H324" s="157"/>
      <c r="I324" s="158"/>
      <c r="J324" s="102"/>
      <c r="K324" s="102"/>
    </row>
    <row r="325" spans="1:11" ht="24.95" customHeight="1">
      <c r="A325" s="147"/>
      <c r="B325" s="159" t="s">
        <v>132</v>
      </c>
      <c r="C325" s="156">
        <v>1</v>
      </c>
      <c r="D325" s="135" t="s">
        <v>739</v>
      </c>
      <c r="E325" s="156">
        <v>2</v>
      </c>
      <c r="F325" s="236">
        <v>25</v>
      </c>
      <c r="G325" s="157"/>
      <c r="H325" s="157">
        <v>0.6</v>
      </c>
      <c r="I325" s="160">
        <f>PRODUCT(C325:H325)</f>
        <v>30</v>
      </c>
      <c r="J325" s="102"/>
      <c r="K325" s="102"/>
    </row>
    <row r="326" spans="1:11" ht="24.95" customHeight="1">
      <c r="A326" s="147"/>
      <c r="B326" s="159"/>
      <c r="C326" s="156"/>
      <c r="D326" s="135"/>
      <c r="E326" s="156"/>
      <c r="F326" s="157"/>
      <c r="G326" s="140"/>
      <c r="H326" s="142" t="s">
        <v>625</v>
      </c>
      <c r="I326" s="143">
        <f>SUM(I325)</f>
        <v>30</v>
      </c>
      <c r="J326" s="102"/>
      <c r="K326" s="102"/>
    </row>
    <row r="327" spans="1:11" ht="24.95" customHeight="1">
      <c r="A327" s="147"/>
      <c r="B327" s="159"/>
      <c r="C327" s="156"/>
      <c r="D327" s="135"/>
      <c r="E327" s="156"/>
      <c r="F327" s="157"/>
      <c r="G327" s="142" t="s">
        <v>257</v>
      </c>
      <c r="H327" s="144">
        <f>CEILING(I326,0.1)</f>
        <v>30</v>
      </c>
      <c r="I327" s="145" t="s">
        <v>146</v>
      </c>
      <c r="J327" s="102"/>
      <c r="K327" s="102"/>
    </row>
    <row r="328" spans="1:11" ht="24.95" customHeight="1">
      <c r="A328" s="154">
        <v>36</v>
      </c>
      <c r="B328" s="146" t="s">
        <v>542</v>
      </c>
      <c r="C328" s="156"/>
      <c r="D328" s="135"/>
      <c r="E328" s="156"/>
      <c r="F328" s="157"/>
      <c r="G328" s="157"/>
      <c r="H328" s="157"/>
      <c r="I328" s="158"/>
      <c r="J328" s="102"/>
      <c r="K328" s="102"/>
    </row>
    <row r="329" spans="1:11" ht="24.95" customHeight="1">
      <c r="A329" s="147"/>
      <c r="B329" s="159" t="s">
        <v>543</v>
      </c>
      <c r="C329" s="156">
        <v>1</v>
      </c>
      <c r="D329" s="135" t="s">
        <v>739</v>
      </c>
      <c r="E329" s="156">
        <v>1</v>
      </c>
      <c r="F329" s="157">
        <v>61.34</v>
      </c>
      <c r="G329" s="157">
        <v>0.12</v>
      </c>
      <c r="H329" s="157">
        <v>0.23</v>
      </c>
      <c r="I329" s="158">
        <f>PRODUCT(C329:H329)</f>
        <v>1.692984</v>
      </c>
      <c r="J329" s="102"/>
      <c r="K329" s="102"/>
    </row>
    <row r="330" spans="1:11" ht="24.95" customHeight="1">
      <c r="A330" s="147"/>
      <c r="B330" s="159" t="s">
        <v>544</v>
      </c>
      <c r="C330" s="156">
        <v>1</v>
      </c>
      <c r="D330" s="135" t="s">
        <v>739</v>
      </c>
      <c r="E330" s="156">
        <v>1</v>
      </c>
      <c r="F330" s="157">
        <v>31.04</v>
      </c>
      <c r="G330" s="157">
        <v>0.12</v>
      </c>
      <c r="H330" s="157">
        <v>0.23</v>
      </c>
      <c r="I330" s="158">
        <f>PRODUCT(C330:H330)</f>
        <v>0.85670399999999991</v>
      </c>
      <c r="J330" s="102"/>
      <c r="K330" s="102"/>
    </row>
    <row r="331" spans="1:11" ht="24.95" customHeight="1">
      <c r="A331" s="147"/>
      <c r="B331" s="159"/>
      <c r="C331" s="156"/>
      <c r="D331" s="135"/>
      <c r="E331" s="156"/>
      <c r="F331" s="157"/>
      <c r="G331" s="140"/>
      <c r="H331" s="142" t="s">
        <v>625</v>
      </c>
      <c r="I331" s="143">
        <f>SUM(I329:I330)</f>
        <v>2.5496879999999997</v>
      </c>
      <c r="J331" s="102"/>
      <c r="K331" s="102"/>
    </row>
    <row r="332" spans="1:11" ht="24.95" customHeight="1">
      <c r="A332" s="147"/>
      <c r="B332" s="159"/>
      <c r="C332" s="156"/>
      <c r="D332" s="135"/>
      <c r="E332" s="156"/>
      <c r="F332" s="157"/>
      <c r="G332" s="142" t="s">
        <v>257</v>
      </c>
      <c r="H332" s="144">
        <f>CEILING(I331,0.1)</f>
        <v>2.6</v>
      </c>
      <c r="I332" s="145" t="s">
        <v>78</v>
      </c>
      <c r="J332" s="102"/>
      <c r="K332" s="102"/>
    </row>
    <row r="333" spans="1:11" ht="31.5">
      <c r="A333" s="154">
        <v>37</v>
      </c>
      <c r="B333" s="146" t="s">
        <v>545</v>
      </c>
      <c r="C333" s="156"/>
      <c r="D333" s="135"/>
      <c r="E333" s="156"/>
      <c r="F333" s="157"/>
      <c r="G333" s="157"/>
      <c r="H333" s="157"/>
      <c r="I333" s="158"/>
      <c r="J333" s="102"/>
      <c r="K333" s="102"/>
    </row>
    <row r="334" spans="1:11">
      <c r="A334" s="154"/>
      <c r="B334" s="146" t="s">
        <v>815</v>
      </c>
      <c r="C334" s="156"/>
      <c r="D334" s="135"/>
      <c r="E334" s="156"/>
      <c r="F334" s="157"/>
      <c r="G334" s="157"/>
      <c r="H334" s="157"/>
      <c r="I334" s="158"/>
      <c r="J334" s="102"/>
      <c r="K334" s="102"/>
    </row>
    <row r="335" spans="1:11" ht="24.95" customHeight="1">
      <c r="A335" s="147"/>
      <c r="B335" s="159" t="s">
        <v>543</v>
      </c>
      <c r="C335" s="156">
        <v>1</v>
      </c>
      <c r="D335" s="135" t="s">
        <v>739</v>
      </c>
      <c r="E335" s="156">
        <v>1</v>
      </c>
      <c r="F335" s="157">
        <v>61.34</v>
      </c>
      <c r="G335" s="157">
        <v>0.23</v>
      </c>
      <c r="H335" s="157"/>
      <c r="I335" s="158">
        <f>PRODUCT(C335:H335)</f>
        <v>14.108200000000002</v>
      </c>
      <c r="J335" s="102"/>
      <c r="K335" s="102"/>
    </row>
    <row r="336" spans="1:11" ht="24.95" customHeight="1">
      <c r="A336" s="147"/>
      <c r="B336" s="159" t="s">
        <v>544</v>
      </c>
      <c r="C336" s="156">
        <v>1</v>
      </c>
      <c r="D336" s="135" t="s">
        <v>739</v>
      </c>
      <c r="E336" s="156">
        <v>1</v>
      </c>
      <c r="F336" s="157">
        <v>31.04</v>
      </c>
      <c r="G336" s="157">
        <v>0.23</v>
      </c>
      <c r="H336" s="157"/>
      <c r="I336" s="158">
        <f>PRODUCT(C336:H336)</f>
        <v>7.1391999999999998</v>
      </c>
      <c r="J336" s="102"/>
      <c r="K336" s="102"/>
    </row>
    <row r="337" spans="1:11" ht="24.95" customHeight="1">
      <c r="A337" s="147"/>
      <c r="B337" s="159"/>
      <c r="C337" s="156"/>
      <c r="D337" s="135"/>
      <c r="E337" s="156"/>
      <c r="F337" s="157"/>
      <c r="G337" s="140"/>
      <c r="H337" s="142" t="s">
        <v>625</v>
      </c>
      <c r="I337" s="143">
        <f>SUM(I335:I336)</f>
        <v>21.247400000000003</v>
      </c>
      <c r="J337" s="102"/>
      <c r="K337" s="102"/>
    </row>
    <row r="338" spans="1:11" ht="24.95" customHeight="1">
      <c r="A338" s="147"/>
      <c r="B338" s="159"/>
      <c r="C338" s="156"/>
      <c r="D338" s="135"/>
      <c r="E338" s="156"/>
      <c r="F338" s="157"/>
      <c r="G338" s="142" t="s">
        <v>257</v>
      </c>
      <c r="H338" s="144">
        <f>CEILING(I337,0.1)</f>
        <v>21.3</v>
      </c>
      <c r="I338" s="145" t="s">
        <v>146</v>
      </c>
      <c r="J338" s="102"/>
      <c r="K338" s="102"/>
    </row>
    <row r="339" spans="1:11" ht="24.95" customHeight="1">
      <c r="A339" s="154">
        <v>38</v>
      </c>
      <c r="B339" s="146" t="s">
        <v>546</v>
      </c>
      <c r="C339" s="156"/>
      <c r="D339" s="135"/>
      <c r="E339" s="156"/>
      <c r="F339" s="157"/>
      <c r="G339" s="157"/>
      <c r="H339" s="157"/>
      <c r="I339" s="158"/>
      <c r="J339" s="102"/>
      <c r="K339" s="102"/>
    </row>
    <row r="340" spans="1:11" ht="24.95" customHeight="1">
      <c r="A340" s="147"/>
      <c r="B340" s="146" t="s">
        <v>547</v>
      </c>
      <c r="C340" s="156"/>
      <c r="D340" s="135"/>
      <c r="E340" s="156"/>
      <c r="F340" s="157"/>
      <c r="G340" s="157"/>
      <c r="H340" s="157"/>
      <c r="I340" s="158"/>
      <c r="J340" s="102"/>
      <c r="K340" s="102"/>
    </row>
    <row r="341" spans="1:11" ht="24.95" customHeight="1">
      <c r="A341" s="147"/>
      <c r="B341" s="159" t="s">
        <v>548</v>
      </c>
      <c r="C341" s="156">
        <v>1</v>
      </c>
      <c r="D341" s="135" t="s">
        <v>739</v>
      </c>
      <c r="E341" s="156">
        <v>26</v>
      </c>
      <c r="F341" s="157">
        <v>0.23</v>
      </c>
      <c r="G341" s="157">
        <v>0.23</v>
      </c>
      <c r="H341" s="157">
        <v>0.23</v>
      </c>
      <c r="I341" s="158">
        <f>PRODUCT(C341:H341)</f>
        <v>0.31634200000000007</v>
      </c>
      <c r="J341" s="102"/>
      <c r="K341" s="102"/>
    </row>
    <row r="342" spans="1:11" ht="24.95" customHeight="1">
      <c r="A342" s="147"/>
      <c r="B342" s="159" t="s">
        <v>549</v>
      </c>
      <c r="C342" s="156">
        <v>1</v>
      </c>
      <c r="D342" s="135" t="s">
        <v>739</v>
      </c>
      <c r="E342" s="156">
        <v>14</v>
      </c>
      <c r="F342" s="157">
        <v>0.23</v>
      </c>
      <c r="G342" s="157">
        <v>0.23</v>
      </c>
      <c r="H342" s="157">
        <v>0.23</v>
      </c>
      <c r="I342" s="158">
        <f>PRODUCT(C342:H342)</f>
        <v>0.17033800000000002</v>
      </c>
      <c r="J342" s="102"/>
      <c r="K342" s="102"/>
    </row>
    <row r="343" spans="1:11" ht="24.95" customHeight="1">
      <c r="A343" s="147"/>
      <c r="B343" s="159"/>
      <c r="C343" s="156"/>
      <c r="D343" s="135"/>
      <c r="E343" s="156"/>
      <c r="F343" s="157"/>
      <c r="G343" s="140"/>
      <c r="H343" s="142" t="s">
        <v>625</v>
      </c>
      <c r="I343" s="143">
        <f>SUM(I341:I342)</f>
        <v>0.48668000000000011</v>
      </c>
      <c r="J343" s="102"/>
      <c r="K343" s="102"/>
    </row>
    <row r="344" spans="1:11" ht="24.95" customHeight="1">
      <c r="A344" s="147"/>
      <c r="B344" s="159"/>
      <c r="C344" s="156"/>
      <c r="D344" s="135"/>
      <c r="E344" s="156"/>
      <c r="F344" s="157"/>
      <c r="G344" s="142" t="s">
        <v>257</v>
      </c>
      <c r="H344" s="144">
        <f>CEILING(I343,0.1)</f>
        <v>0.5</v>
      </c>
      <c r="I344" s="145" t="s">
        <v>78</v>
      </c>
      <c r="J344" s="102"/>
      <c r="K344" s="102"/>
    </row>
    <row r="345" spans="1:11" ht="24.95" customHeight="1">
      <c r="A345" s="154">
        <v>39</v>
      </c>
      <c r="B345" s="146" t="s">
        <v>550</v>
      </c>
      <c r="C345" s="156"/>
      <c r="D345" s="135"/>
      <c r="E345" s="156"/>
      <c r="F345" s="157"/>
      <c r="G345" s="157"/>
      <c r="H345" s="157"/>
      <c r="I345" s="158"/>
      <c r="J345" s="102"/>
      <c r="K345" s="102"/>
    </row>
    <row r="346" spans="1:11" ht="24.95" customHeight="1">
      <c r="A346" s="147"/>
      <c r="B346" s="165" t="s">
        <v>555</v>
      </c>
      <c r="C346" s="156"/>
      <c r="D346" s="135"/>
      <c r="E346" s="156"/>
      <c r="F346" s="157"/>
      <c r="G346" s="157"/>
      <c r="H346" s="157"/>
      <c r="I346" s="158"/>
      <c r="J346" s="102"/>
      <c r="K346" s="102"/>
    </row>
    <row r="347" spans="1:11" ht="24.95" customHeight="1">
      <c r="A347" s="147"/>
      <c r="B347" s="159" t="s">
        <v>473</v>
      </c>
      <c r="C347" s="156">
        <v>1</v>
      </c>
      <c r="D347" s="135" t="s">
        <v>739</v>
      </c>
      <c r="E347" s="156">
        <v>4</v>
      </c>
      <c r="F347" s="157">
        <v>1.96</v>
      </c>
      <c r="G347" s="157"/>
      <c r="H347" s="157">
        <v>0.6</v>
      </c>
      <c r="I347" s="158">
        <f>PRODUCT(C347:H347)</f>
        <v>4.7039999999999997</v>
      </c>
      <c r="J347" s="102"/>
      <c r="K347" s="102"/>
    </row>
    <row r="348" spans="1:11" ht="24.95" customHeight="1">
      <c r="A348" s="147"/>
      <c r="B348" s="159" t="s">
        <v>551</v>
      </c>
      <c r="C348" s="156">
        <v>1</v>
      </c>
      <c r="D348" s="135" t="s">
        <v>739</v>
      </c>
      <c r="E348" s="156">
        <v>1</v>
      </c>
      <c r="F348" s="157">
        <v>2</v>
      </c>
      <c r="G348" s="157"/>
      <c r="H348" s="157">
        <v>1.5</v>
      </c>
      <c r="I348" s="158">
        <f>PRODUCT(C348:H348)</f>
        <v>3</v>
      </c>
      <c r="J348" s="102"/>
      <c r="K348" s="102"/>
    </row>
    <row r="349" spans="1:11" ht="24.95" customHeight="1">
      <c r="A349" s="147"/>
      <c r="B349" s="159" t="s">
        <v>552</v>
      </c>
      <c r="C349" s="156">
        <v>1</v>
      </c>
      <c r="D349" s="135" t="s">
        <v>739</v>
      </c>
      <c r="E349" s="156">
        <v>1</v>
      </c>
      <c r="F349" s="157">
        <v>2</v>
      </c>
      <c r="G349" s="157"/>
      <c r="H349" s="157">
        <v>1</v>
      </c>
      <c r="I349" s="158">
        <f>PRODUCT(C349:H349)</f>
        <v>2</v>
      </c>
      <c r="J349" s="102"/>
      <c r="K349" s="102"/>
    </row>
    <row r="350" spans="1:11" ht="24.95" customHeight="1">
      <c r="A350" s="147"/>
      <c r="B350" s="159" t="s">
        <v>553</v>
      </c>
      <c r="C350" s="156">
        <v>1</v>
      </c>
      <c r="D350" s="135" t="s">
        <v>739</v>
      </c>
      <c r="E350" s="156">
        <v>1</v>
      </c>
      <c r="F350" s="157">
        <v>4</v>
      </c>
      <c r="G350" s="157"/>
      <c r="H350" s="157">
        <v>4</v>
      </c>
      <c r="I350" s="158">
        <f>PRODUCT(C350:H350)</f>
        <v>16</v>
      </c>
      <c r="J350" s="102"/>
      <c r="K350" s="102"/>
    </row>
    <row r="351" spans="1:11" ht="24.95" customHeight="1">
      <c r="A351" s="147"/>
      <c r="B351" s="159" t="s">
        <v>554</v>
      </c>
      <c r="C351" s="156">
        <v>1</v>
      </c>
      <c r="D351" s="135" t="s">
        <v>739</v>
      </c>
      <c r="E351" s="156">
        <v>1</v>
      </c>
      <c r="F351" s="157">
        <v>2</v>
      </c>
      <c r="G351" s="157"/>
      <c r="H351" s="157">
        <v>2</v>
      </c>
      <c r="I351" s="158">
        <f>PRODUCT(C351:H351)</f>
        <v>4</v>
      </c>
      <c r="J351" s="102"/>
      <c r="K351" s="102"/>
    </row>
    <row r="352" spans="1:11" ht="24.95" customHeight="1">
      <c r="A352" s="147"/>
      <c r="B352" s="165" t="s">
        <v>556</v>
      </c>
      <c r="C352" s="156"/>
      <c r="D352" s="135"/>
      <c r="E352" s="156"/>
      <c r="F352" s="157"/>
      <c r="G352" s="157"/>
      <c r="H352" s="157"/>
      <c r="I352" s="158"/>
      <c r="J352" s="102"/>
      <c r="K352" s="102"/>
    </row>
    <row r="353" spans="1:11" ht="24.95" customHeight="1">
      <c r="A353" s="147"/>
      <c r="B353" s="159" t="s">
        <v>557</v>
      </c>
      <c r="C353" s="156">
        <v>1</v>
      </c>
      <c r="D353" s="135" t="s">
        <v>739</v>
      </c>
      <c r="E353" s="156">
        <v>1</v>
      </c>
      <c r="F353" s="157">
        <v>8</v>
      </c>
      <c r="G353" s="157"/>
      <c r="H353" s="157">
        <v>2</v>
      </c>
      <c r="I353" s="158">
        <f t="shared" ref="I353:I354" si="35">PRODUCT(C353:H353)</f>
        <v>16</v>
      </c>
      <c r="J353" s="102"/>
      <c r="K353" s="102"/>
    </row>
    <row r="354" spans="1:11" ht="24.95" customHeight="1">
      <c r="A354" s="147"/>
      <c r="B354" s="159" t="s">
        <v>558</v>
      </c>
      <c r="C354" s="156">
        <v>1</v>
      </c>
      <c r="D354" s="135" t="s">
        <v>739</v>
      </c>
      <c r="E354" s="156">
        <v>2</v>
      </c>
      <c r="F354" s="157">
        <v>15</v>
      </c>
      <c r="G354" s="157"/>
      <c r="H354" s="157">
        <v>1</v>
      </c>
      <c r="I354" s="158">
        <f t="shared" si="35"/>
        <v>30</v>
      </c>
      <c r="J354" s="102"/>
      <c r="K354" s="102"/>
    </row>
    <row r="355" spans="1:11" ht="24.95" customHeight="1">
      <c r="A355" s="147"/>
      <c r="B355" s="159"/>
      <c r="C355" s="156"/>
      <c r="D355" s="135"/>
      <c r="E355" s="156"/>
      <c r="F355" s="157"/>
      <c r="G355" s="140"/>
      <c r="H355" s="142" t="s">
        <v>625</v>
      </c>
      <c r="I355" s="143">
        <f>SUM(I347:I354)</f>
        <v>75.704000000000008</v>
      </c>
      <c r="J355" s="102"/>
      <c r="K355" s="102"/>
    </row>
    <row r="356" spans="1:11" ht="24.95" customHeight="1">
      <c r="A356" s="147"/>
      <c r="B356" s="159"/>
      <c r="C356" s="156"/>
      <c r="D356" s="135"/>
      <c r="E356" s="156"/>
      <c r="F356" s="157"/>
      <c r="G356" s="142" t="s">
        <v>257</v>
      </c>
      <c r="H356" s="144">
        <f>I355</f>
        <v>75.704000000000008</v>
      </c>
      <c r="I356" s="145" t="s">
        <v>146</v>
      </c>
      <c r="J356" s="102"/>
      <c r="K356" s="102"/>
    </row>
    <row r="357" spans="1:11">
      <c r="A357" s="154">
        <v>40</v>
      </c>
      <c r="B357" s="146" t="s">
        <v>927</v>
      </c>
      <c r="C357" s="156"/>
      <c r="D357" s="135"/>
      <c r="E357" s="156"/>
      <c r="F357" s="157"/>
      <c r="G357" s="157"/>
      <c r="H357" s="157"/>
      <c r="I357" s="158"/>
      <c r="J357" s="102"/>
      <c r="K357" s="102"/>
    </row>
    <row r="358" spans="1:11" ht="24.95" customHeight="1">
      <c r="A358" s="147"/>
      <c r="B358" s="159" t="s">
        <v>473</v>
      </c>
      <c r="C358" s="156">
        <v>1</v>
      </c>
      <c r="D358" s="135" t="s">
        <v>739</v>
      </c>
      <c r="E358" s="156">
        <v>4</v>
      </c>
      <c r="F358" s="157">
        <v>1.96</v>
      </c>
      <c r="G358" s="157"/>
      <c r="H358" s="157">
        <v>0.6</v>
      </c>
      <c r="I358" s="158">
        <f>PRODUCT(C358:H358)</f>
        <v>4.7039999999999997</v>
      </c>
      <c r="J358" s="102"/>
      <c r="K358" s="102"/>
    </row>
    <row r="359" spans="1:11" ht="24.95" customHeight="1">
      <c r="A359" s="147"/>
      <c r="B359" s="159" t="s">
        <v>551</v>
      </c>
      <c r="C359" s="156">
        <v>1</v>
      </c>
      <c r="D359" s="135" t="s">
        <v>739</v>
      </c>
      <c r="E359" s="156">
        <v>1</v>
      </c>
      <c r="F359" s="157">
        <v>2</v>
      </c>
      <c r="G359" s="157"/>
      <c r="H359" s="157">
        <v>1.5</v>
      </c>
      <c r="I359" s="158">
        <f t="shared" ref="I359:I363" si="36">PRODUCT(C359:H359)</f>
        <v>3</v>
      </c>
      <c r="J359" s="102"/>
      <c r="K359" s="102"/>
    </row>
    <row r="360" spans="1:11" ht="24.95" customHeight="1">
      <c r="A360" s="147"/>
      <c r="B360" s="238" t="s">
        <v>923</v>
      </c>
      <c r="C360" s="156">
        <v>1</v>
      </c>
      <c r="D360" s="135" t="s">
        <v>739</v>
      </c>
      <c r="E360" s="156">
        <v>1</v>
      </c>
      <c r="F360" s="157">
        <v>4</v>
      </c>
      <c r="G360" s="157"/>
      <c r="H360" s="157">
        <v>3</v>
      </c>
      <c r="I360" s="158">
        <f t="shared" si="36"/>
        <v>12</v>
      </c>
      <c r="J360" s="102"/>
      <c r="K360" s="102"/>
    </row>
    <row r="361" spans="1:11" ht="24.95" customHeight="1">
      <c r="A361" s="147"/>
      <c r="B361" s="159" t="s">
        <v>552</v>
      </c>
      <c r="C361" s="156">
        <v>1</v>
      </c>
      <c r="D361" s="135" t="s">
        <v>739</v>
      </c>
      <c r="E361" s="156">
        <v>1</v>
      </c>
      <c r="F361" s="157">
        <v>2</v>
      </c>
      <c r="G361" s="157"/>
      <c r="H361" s="157">
        <v>1</v>
      </c>
      <c r="I361" s="158">
        <f t="shared" si="36"/>
        <v>2</v>
      </c>
      <c r="J361" s="102"/>
      <c r="K361" s="102"/>
    </row>
    <row r="362" spans="1:11" ht="24.95" customHeight="1">
      <c r="A362" s="147"/>
      <c r="B362" s="159" t="s">
        <v>553</v>
      </c>
      <c r="C362" s="156">
        <v>1</v>
      </c>
      <c r="D362" s="135" t="s">
        <v>739</v>
      </c>
      <c r="E362" s="156">
        <v>1</v>
      </c>
      <c r="F362" s="157">
        <v>4</v>
      </c>
      <c r="G362" s="157"/>
      <c r="H362" s="157">
        <v>4</v>
      </c>
      <c r="I362" s="158">
        <f t="shared" si="36"/>
        <v>16</v>
      </c>
      <c r="J362" s="102"/>
      <c r="K362" s="102"/>
    </row>
    <row r="363" spans="1:11" ht="24.95" customHeight="1">
      <c r="A363" s="147"/>
      <c r="B363" s="159" t="s">
        <v>554</v>
      </c>
      <c r="C363" s="156">
        <v>1</v>
      </c>
      <c r="D363" s="135" t="s">
        <v>739</v>
      </c>
      <c r="E363" s="156">
        <v>1</v>
      </c>
      <c r="F363" s="157">
        <v>2</v>
      </c>
      <c r="G363" s="157"/>
      <c r="H363" s="157">
        <v>2</v>
      </c>
      <c r="I363" s="158">
        <f t="shared" si="36"/>
        <v>4</v>
      </c>
      <c r="J363" s="102"/>
      <c r="K363" s="102"/>
    </row>
    <row r="364" spans="1:11" ht="24.95" customHeight="1">
      <c r="A364" s="147"/>
      <c r="B364" s="159"/>
      <c r="C364" s="156"/>
      <c r="D364" s="135"/>
      <c r="E364" s="156"/>
      <c r="F364" s="157"/>
      <c r="G364" s="140"/>
      <c r="H364" s="142" t="s">
        <v>625</v>
      </c>
      <c r="I364" s="143">
        <f>SUM(I358:I363)</f>
        <v>41.704000000000001</v>
      </c>
      <c r="J364" s="102"/>
      <c r="K364" s="102"/>
    </row>
    <row r="365" spans="1:11" ht="24.95" customHeight="1">
      <c r="A365" s="147"/>
      <c r="B365" s="159"/>
      <c r="C365" s="156"/>
      <c r="D365" s="135"/>
      <c r="E365" s="156"/>
      <c r="F365" s="157"/>
      <c r="G365" s="142" t="s">
        <v>257</v>
      </c>
      <c r="H365" s="144">
        <f>I364</f>
        <v>41.704000000000001</v>
      </c>
      <c r="I365" s="145" t="s">
        <v>146</v>
      </c>
      <c r="J365" s="102"/>
      <c r="K365" s="102"/>
    </row>
    <row r="366" spans="1:11" ht="24.95" customHeight="1">
      <c r="A366" s="154">
        <v>41</v>
      </c>
      <c r="B366" s="146" t="s">
        <v>559</v>
      </c>
      <c r="C366" s="156"/>
      <c r="D366" s="135"/>
      <c r="E366" s="156"/>
      <c r="F366" s="157"/>
      <c r="G366" s="157"/>
      <c r="H366" s="157"/>
      <c r="I366" s="158"/>
      <c r="J366" s="102"/>
      <c r="K366" s="102"/>
    </row>
    <row r="367" spans="1:11" ht="24.95" customHeight="1">
      <c r="A367" s="147"/>
      <c r="B367" s="159" t="s">
        <v>560</v>
      </c>
      <c r="C367" s="156">
        <v>1</v>
      </c>
      <c r="D367" s="135" t="s">
        <v>739</v>
      </c>
      <c r="E367" s="156">
        <v>1</v>
      </c>
      <c r="F367" s="157">
        <v>6.56</v>
      </c>
      <c r="G367" s="157">
        <v>2.4500000000000002</v>
      </c>
      <c r="H367" s="157"/>
      <c r="I367" s="158">
        <f>PRODUCT(C367:H367)</f>
        <v>16.071999999999999</v>
      </c>
      <c r="J367" s="102"/>
      <c r="K367" s="102"/>
    </row>
    <row r="368" spans="1:11" ht="24.95" customHeight="1">
      <c r="A368" s="147"/>
      <c r="B368" s="159" t="s">
        <v>561</v>
      </c>
      <c r="C368" s="156">
        <v>1</v>
      </c>
      <c r="D368" s="135" t="s">
        <v>739</v>
      </c>
      <c r="E368" s="156">
        <v>2</v>
      </c>
      <c r="F368" s="157">
        <v>3.4</v>
      </c>
      <c r="G368" s="157">
        <v>3</v>
      </c>
      <c r="H368" s="157"/>
      <c r="I368" s="158">
        <f t="shared" ref="I368:I380" si="37">PRODUCT(C368:H368)</f>
        <v>20.399999999999999</v>
      </c>
      <c r="J368" s="102"/>
      <c r="K368" s="102"/>
    </row>
    <row r="369" spans="1:11" ht="24.95" customHeight="1">
      <c r="A369" s="147"/>
      <c r="B369" s="159" t="s">
        <v>500</v>
      </c>
      <c r="C369" s="156">
        <v>1</v>
      </c>
      <c r="D369" s="135" t="s">
        <v>739</v>
      </c>
      <c r="E369" s="156">
        <v>1</v>
      </c>
      <c r="F369" s="157">
        <v>6.1</v>
      </c>
      <c r="G369" s="157">
        <v>3.4</v>
      </c>
      <c r="H369" s="157"/>
      <c r="I369" s="158">
        <f t="shared" si="37"/>
        <v>20.74</v>
      </c>
      <c r="J369" s="102"/>
      <c r="K369" s="102"/>
    </row>
    <row r="370" spans="1:11" ht="24.95" customHeight="1">
      <c r="A370" s="147"/>
      <c r="B370" s="159" t="s">
        <v>562</v>
      </c>
      <c r="C370" s="156">
        <v>1</v>
      </c>
      <c r="D370" s="135" t="s">
        <v>739</v>
      </c>
      <c r="E370" s="156">
        <v>1</v>
      </c>
      <c r="F370" s="157">
        <v>1.6</v>
      </c>
      <c r="G370" s="157">
        <v>1.4</v>
      </c>
      <c r="H370" s="157"/>
      <c r="I370" s="158">
        <f t="shared" si="37"/>
        <v>2.2399999999999998</v>
      </c>
      <c r="J370" s="102"/>
      <c r="K370" s="102"/>
    </row>
    <row r="371" spans="1:11" ht="24.95" customHeight="1">
      <c r="A371" s="147"/>
      <c r="B371" s="159" t="s">
        <v>441</v>
      </c>
      <c r="C371" s="156">
        <v>1</v>
      </c>
      <c r="D371" s="135" t="s">
        <v>739</v>
      </c>
      <c r="E371" s="156">
        <v>1</v>
      </c>
      <c r="F371" s="157">
        <v>3</v>
      </c>
      <c r="G371" s="157">
        <v>2.85</v>
      </c>
      <c r="H371" s="157"/>
      <c r="I371" s="158">
        <f t="shared" si="37"/>
        <v>8.5500000000000007</v>
      </c>
      <c r="J371" s="102"/>
      <c r="K371" s="102"/>
    </row>
    <row r="372" spans="1:11" ht="24.95" customHeight="1">
      <c r="A372" s="147"/>
      <c r="B372" s="159" t="s">
        <v>442</v>
      </c>
      <c r="C372" s="156">
        <v>1</v>
      </c>
      <c r="D372" s="135" t="s">
        <v>739</v>
      </c>
      <c r="E372" s="156">
        <v>1</v>
      </c>
      <c r="F372" s="157">
        <v>7.3</v>
      </c>
      <c r="G372" s="157">
        <v>6.1</v>
      </c>
      <c r="H372" s="157"/>
      <c r="I372" s="158">
        <f t="shared" si="37"/>
        <v>44.529999999999994</v>
      </c>
      <c r="J372" s="102"/>
      <c r="K372" s="102"/>
    </row>
    <row r="373" spans="1:11" ht="24.95" customHeight="1">
      <c r="A373" s="147"/>
      <c r="B373" s="159" t="s">
        <v>563</v>
      </c>
      <c r="C373" s="156">
        <v>1</v>
      </c>
      <c r="D373" s="135" t="s">
        <v>739</v>
      </c>
      <c r="E373" s="156">
        <v>1</v>
      </c>
      <c r="F373" s="157">
        <v>5.2</v>
      </c>
      <c r="G373" s="157">
        <v>3</v>
      </c>
      <c r="H373" s="157"/>
      <c r="I373" s="158">
        <f t="shared" si="37"/>
        <v>15.600000000000001</v>
      </c>
      <c r="J373" s="102"/>
      <c r="K373" s="102"/>
    </row>
    <row r="374" spans="1:11" ht="24.95" customHeight="1">
      <c r="A374" s="147"/>
      <c r="B374" s="159" t="s">
        <v>444</v>
      </c>
      <c r="C374" s="156">
        <v>1</v>
      </c>
      <c r="D374" s="135" t="s">
        <v>739</v>
      </c>
      <c r="E374" s="156">
        <v>1</v>
      </c>
      <c r="F374" s="157">
        <v>3</v>
      </c>
      <c r="G374" s="157">
        <v>2</v>
      </c>
      <c r="H374" s="157"/>
      <c r="I374" s="158">
        <f t="shared" si="37"/>
        <v>6</v>
      </c>
      <c r="J374" s="102"/>
      <c r="K374" s="102"/>
    </row>
    <row r="375" spans="1:11" ht="24.95" customHeight="1">
      <c r="A375" s="147"/>
      <c r="B375" s="159" t="s">
        <v>443</v>
      </c>
      <c r="C375" s="156">
        <v>1</v>
      </c>
      <c r="D375" s="135" t="s">
        <v>739</v>
      </c>
      <c r="E375" s="156">
        <v>1</v>
      </c>
      <c r="F375" s="157">
        <v>3</v>
      </c>
      <c r="G375" s="157">
        <v>2.5</v>
      </c>
      <c r="H375" s="157"/>
      <c r="I375" s="158">
        <f t="shared" si="37"/>
        <v>7.5</v>
      </c>
      <c r="J375" s="102"/>
      <c r="K375" s="102"/>
    </row>
    <row r="376" spans="1:11" ht="24.95" customHeight="1">
      <c r="A376" s="147"/>
      <c r="B376" s="159" t="s">
        <v>441</v>
      </c>
      <c r="C376" s="156">
        <v>1</v>
      </c>
      <c r="D376" s="135" t="s">
        <v>739</v>
      </c>
      <c r="E376" s="156">
        <v>1</v>
      </c>
      <c r="F376" s="157">
        <v>1.83</v>
      </c>
      <c r="G376" s="157">
        <v>1.37</v>
      </c>
      <c r="H376" s="157"/>
      <c r="I376" s="158">
        <f t="shared" si="37"/>
        <v>2.5071000000000003</v>
      </c>
      <c r="J376" s="102"/>
      <c r="K376" s="102"/>
    </row>
    <row r="377" spans="1:11" ht="24.95" customHeight="1">
      <c r="A377" s="147"/>
      <c r="B377" s="159" t="s">
        <v>500</v>
      </c>
      <c r="C377" s="156">
        <v>1</v>
      </c>
      <c r="D377" s="135" t="s">
        <v>739</v>
      </c>
      <c r="E377" s="156">
        <v>1</v>
      </c>
      <c r="F377" s="157">
        <v>4.7</v>
      </c>
      <c r="G377" s="157">
        <v>3.5</v>
      </c>
      <c r="H377" s="157"/>
      <c r="I377" s="158">
        <f t="shared" si="37"/>
        <v>16.45</v>
      </c>
      <c r="J377" s="102"/>
      <c r="K377" s="102"/>
    </row>
    <row r="378" spans="1:11" ht="24.95" customHeight="1">
      <c r="A378" s="147"/>
      <c r="B378" s="159" t="s">
        <v>564</v>
      </c>
      <c r="C378" s="156">
        <v>1</v>
      </c>
      <c r="D378" s="135" t="s">
        <v>739</v>
      </c>
      <c r="E378" s="156">
        <v>1</v>
      </c>
      <c r="F378" s="157">
        <v>7.6</v>
      </c>
      <c r="G378" s="157">
        <v>3.5</v>
      </c>
      <c r="H378" s="157"/>
      <c r="I378" s="158">
        <f t="shared" si="37"/>
        <v>26.599999999999998</v>
      </c>
      <c r="J378" s="102"/>
      <c r="K378" s="102"/>
    </row>
    <row r="379" spans="1:11" ht="24.95" customHeight="1">
      <c r="A379" s="147"/>
      <c r="B379" s="159" t="s">
        <v>565</v>
      </c>
      <c r="C379" s="156">
        <v>1</v>
      </c>
      <c r="D379" s="135" t="s">
        <v>739</v>
      </c>
      <c r="E379" s="156">
        <v>2</v>
      </c>
      <c r="F379" s="157">
        <v>1.22</v>
      </c>
      <c r="G379" s="157">
        <v>1.03</v>
      </c>
      <c r="H379" s="157"/>
      <c r="I379" s="158">
        <f t="shared" si="37"/>
        <v>2.5131999999999999</v>
      </c>
      <c r="J379" s="102"/>
      <c r="K379" s="102"/>
    </row>
    <row r="380" spans="1:11" ht="24.95" customHeight="1">
      <c r="A380" s="147"/>
      <c r="B380" s="159" t="s">
        <v>566</v>
      </c>
      <c r="C380" s="156">
        <v>1</v>
      </c>
      <c r="D380" s="135" t="s">
        <v>739</v>
      </c>
      <c r="E380" s="156">
        <v>1</v>
      </c>
      <c r="F380" s="157">
        <v>2.17</v>
      </c>
      <c r="G380" s="157">
        <v>1</v>
      </c>
      <c r="H380" s="157"/>
      <c r="I380" s="158">
        <f t="shared" si="37"/>
        <v>2.17</v>
      </c>
      <c r="J380" s="102"/>
      <c r="K380" s="102"/>
    </row>
    <row r="381" spans="1:11" ht="24.95" customHeight="1">
      <c r="A381" s="147"/>
      <c r="B381" s="159"/>
      <c r="C381" s="156"/>
      <c r="D381" s="135"/>
      <c r="E381" s="156"/>
      <c r="F381" s="157"/>
      <c r="G381" s="140"/>
      <c r="H381" s="142" t="s">
        <v>625</v>
      </c>
      <c r="I381" s="143">
        <f>SUM(I367:I380)</f>
        <v>191.87229999999997</v>
      </c>
      <c r="J381" s="102"/>
      <c r="K381" s="102"/>
    </row>
    <row r="382" spans="1:11" ht="24.95" customHeight="1">
      <c r="A382" s="147"/>
      <c r="B382" s="159"/>
      <c r="C382" s="156"/>
      <c r="D382" s="135"/>
      <c r="E382" s="156"/>
      <c r="F382" s="157"/>
      <c r="G382" s="142" t="s">
        <v>257</v>
      </c>
      <c r="H382" s="144">
        <f>CEILING(I381,0.1)</f>
        <v>191.9</v>
      </c>
      <c r="I382" s="145" t="s">
        <v>146</v>
      </c>
      <c r="J382" s="102"/>
      <c r="K382" s="102"/>
    </row>
    <row r="383" spans="1:11" ht="31.5">
      <c r="A383" s="154">
        <v>42</v>
      </c>
      <c r="B383" s="146" t="s">
        <v>567</v>
      </c>
      <c r="C383" s="156"/>
      <c r="D383" s="135"/>
      <c r="E383" s="156"/>
      <c r="F383" s="157"/>
      <c r="G383" s="157"/>
      <c r="H383" s="157"/>
      <c r="I383" s="158"/>
      <c r="J383" s="102"/>
      <c r="K383" s="102"/>
    </row>
    <row r="384" spans="1:11" ht="24.95" customHeight="1">
      <c r="A384" s="147"/>
      <c r="B384" s="159"/>
      <c r="C384" s="156">
        <v>1</v>
      </c>
      <c r="D384" s="135" t="s">
        <v>739</v>
      </c>
      <c r="E384" s="156">
        <v>3</v>
      </c>
      <c r="F384" s="157">
        <v>5</v>
      </c>
      <c r="G384" s="157"/>
      <c r="H384" s="157"/>
      <c r="I384" s="158">
        <f t="shared" ref="I384" si="38">PRODUCT(C384:H384)</f>
        <v>15</v>
      </c>
      <c r="J384" s="102"/>
      <c r="K384" s="102"/>
    </row>
    <row r="385" spans="1:11" ht="24.95" customHeight="1">
      <c r="A385" s="147"/>
      <c r="B385" s="159"/>
      <c r="C385" s="156"/>
      <c r="D385" s="135"/>
      <c r="E385" s="156"/>
      <c r="F385" s="157"/>
      <c r="G385" s="140"/>
      <c r="H385" s="142" t="s">
        <v>625</v>
      </c>
      <c r="I385" s="143">
        <f>SUM(I384)</f>
        <v>15</v>
      </c>
      <c r="J385" s="102"/>
      <c r="K385" s="102"/>
    </row>
    <row r="386" spans="1:11" ht="24.95" customHeight="1">
      <c r="A386" s="147"/>
      <c r="B386" s="159"/>
      <c r="C386" s="156"/>
      <c r="D386" s="135"/>
      <c r="E386" s="156"/>
      <c r="F386" s="157"/>
      <c r="G386" s="142" t="s">
        <v>257</v>
      </c>
      <c r="H386" s="144">
        <f>CEILING(I385,0.1)</f>
        <v>15</v>
      </c>
      <c r="I386" s="145" t="s">
        <v>147</v>
      </c>
      <c r="J386" s="102"/>
      <c r="K386" s="102"/>
    </row>
    <row r="387" spans="1:11" ht="31.5">
      <c r="A387" s="154">
        <v>43</v>
      </c>
      <c r="B387" s="146" t="s">
        <v>568</v>
      </c>
      <c r="C387" s="156"/>
      <c r="D387" s="135"/>
      <c r="E387" s="156"/>
      <c r="F387" s="157"/>
      <c r="G387" s="157"/>
      <c r="H387" s="157"/>
      <c r="I387" s="158"/>
      <c r="J387" s="102"/>
      <c r="K387" s="102"/>
    </row>
    <row r="388" spans="1:11" ht="24.95" customHeight="1">
      <c r="A388" s="147"/>
      <c r="B388" s="159" t="s">
        <v>569</v>
      </c>
      <c r="C388" s="156">
        <v>1</v>
      </c>
      <c r="D388" s="135" t="s">
        <v>739</v>
      </c>
      <c r="E388" s="156">
        <v>6</v>
      </c>
      <c r="F388" s="157">
        <v>0.75</v>
      </c>
      <c r="G388" s="157">
        <v>0.75</v>
      </c>
      <c r="H388" s="157"/>
      <c r="I388" s="158">
        <f t="shared" ref="I388" si="39">PRODUCT(C388:H388)</f>
        <v>3.375</v>
      </c>
      <c r="J388" s="102"/>
      <c r="K388" s="102"/>
    </row>
    <row r="389" spans="1:11" ht="24.95" customHeight="1">
      <c r="A389" s="147"/>
      <c r="B389" s="166"/>
      <c r="C389" s="156"/>
      <c r="D389" s="156"/>
      <c r="E389" s="156"/>
      <c r="F389" s="157"/>
      <c r="G389" s="140"/>
      <c r="H389" s="142" t="s">
        <v>625</v>
      </c>
      <c r="I389" s="143">
        <f>SUM(I388)</f>
        <v>3.375</v>
      </c>
      <c r="J389" s="102"/>
      <c r="K389" s="102"/>
    </row>
    <row r="390" spans="1:11" ht="24.95" customHeight="1">
      <c r="A390" s="147"/>
      <c r="B390" s="166"/>
      <c r="C390" s="156"/>
      <c r="D390" s="156"/>
      <c r="E390" s="156"/>
      <c r="F390" s="157"/>
      <c r="G390" s="142" t="s">
        <v>257</v>
      </c>
      <c r="H390" s="144">
        <f>CEILING(I389,0.1)</f>
        <v>3.4000000000000004</v>
      </c>
      <c r="I390" s="145" t="s">
        <v>146</v>
      </c>
      <c r="J390" s="102"/>
      <c r="K390" s="102"/>
    </row>
    <row r="391" spans="1:11">
      <c r="A391" s="154">
        <v>44</v>
      </c>
      <c r="B391" s="208" t="s">
        <v>893</v>
      </c>
      <c r="C391" s="156"/>
      <c r="D391" s="135"/>
      <c r="E391" s="156"/>
      <c r="F391" s="157"/>
      <c r="G391" s="157"/>
      <c r="H391" s="157"/>
      <c r="I391" s="158"/>
      <c r="J391" s="102"/>
      <c r="K391" s="102"/>
    </row>
    <row r="392" spans="1:11" ht="24.95" customHeight="1">
      <c r="A392" s="203"/>
      <c r="B392" s="159" t="s">
        <v>894</v>
      </c>
      <c r="C392" s="156">
        <v>1</v>
      </c>
      <c r="D392" s="135" t="s">
        <v>739</v>
      </c>
      <c r="E392" s="156">
        <v>1</v>
      </c>
      <c r="F392" s="157">
        <v>61.34</v>
      </c>
      <c r="G392" s="157">
        <v>0.6</v>
      </c>
      <c r="H392" s="157"/>
      <c r="I392" s="158">
        <f t="shared" ref="I392" si="40">PRODUCT(C392:H392)</f>
        <v>36.804000000000002</v>
      </c>
      <c r="J392" s="102"/>
      <c r="K392" s="102"/>
    </row>
    <row r="393" spans="1:11" ht="24.95" customHeight="1">
      <c r="A393" s="203"/>
      <c r="B393" s="204"/>
      <c r="C393" s="205"/>
      <c r="D393" s="205"/>
      <c r="E393" s="205"/>
      <c r="F393" s="206"/>
      <c r="G393" s="207"/>
      <c r="H393" s="142" t="s">
        <v>625</v>
      </c>
      <c r="I393" s="143">
        <f>SUM(I392)</f>
        <v>36.804000000000002</v>
      </c>
      <c r="J393" s="102"/>
      <c r="K393" s="102"/>
    </row>
    <row r="394" spans="1:11" ht="24.95" customHeight="1">
      <c r="A394" s="203"/>
      <c r="B394" s="204"/>
      <c r="C394" s="205"/>
      <c r="D394" s="205"/>
      <c r="E394" s="205"/>
      <c r="F394" s="206"/>
      <c r="G394" s="142" t="s">
        <v>257</v>
      </c>
      <c r="H394" s="144">
        <f>I393</f>
        <v>36.804000000000002</v>
      </c>
      <c r="I394" s="145" t="s">
        <v>146</v>
      </c>
      <c r="J394" s="102"/>
      <c r="K394" s="102"/>
    </row>
    <row r="395" spans="1:11" s="90" customFormat="1" ht="24.95" customHeight="1">
      <c r="A395" s="222">
        <v>45</v>
      </c>
      <c r="B395" s="208" t="s">
        <v>909</v>
      </c>
      <c r="C395" s="209"/>
      <c r="D395" s="209"/>
      <c r="E395" s="209"/>
      <c r="F395" s="210"/>
      <c r="G395" s="210"/>
      <c r="H395" s="210"/>
      <c r="I395" s="223"/>
    </row>
    <row r="396" spans="1:11" s="90" customFormat="1" ht="24.95" customHeight="1">
      <c r="A396" s="222"/>
      <c r="B396" s="159" t="s">
        <v>910</v>
      </c>
      <c r="C396" s="156">
        <v>1</v>
      </c>
      <c r="D396" s="135" t="s">
        <v>739</v>
      </c>
      <c r="E396" s="156">
        <v>2</v>
      </c>
      <c r="F396" s="157">
        <v>1</v>
      </c>
      <c r="G396" s="157"/>
      <c r="H396" s="157">
        <v>1.3</v>
      </c>
      <c r="I396" s="158">
        <f>ROUND(PRODUCT(C396:H396),2)</f>
        <v>2.6</v>
      </c>
    </row>
    <row r="397" spans="1:11" s="90" customFormat="1" ht="24.95" customHeight="1">
      <c r="A397" s="222"/>
      <c r="B397" s="159" t="s">
        <v>911</v>
      </c>
      <c r="C397" s="156">
        <v>1</v>
      </c>
      <c r="D397" s="135" t="s">
        <v>739</v>
      </c>
      <c r="E397" s="156">
        <v>2</v>
      </c>
      <c r="F397" s="157">
        <v>1.5</v>
      </c>
      <c r="G397" s="157"/>
      <c r="H397" s="157">
        <v>1.3</v>
      </c>
      <c r="I397" s="158">
        <f t="shared" ref="I397:I398" si="41">ROUND(PRODUCT(C397:H397),2)</f>
        <v>3.9</v>
      </c>
    </row>
    <row r="398" spans="1:11" s="90" customFormat="1" ht="24.95" customHeight="1">
      <c r="A398" s="224"/>
      <c r="B398" s="159" t="s">
        <v>911</v>
      </c>
      <c r="C398" s="205">
        <v>1</v>
      </c>
      <c r="D398" s="226" t="s">
        <v>739</v>
      </c>
      <c r="E398" s="205">
        <v>2</v>
      </c>
      <c r="F398" s="206">
        <v>1.5</v>
      </c>
      <c r="G398" s="206"/>
      <c r="H398" s="157">
        <v>1.2</v>
      </c>
      <c r="I398" s="158">
        <f t="shared" si="41"/>
        <v>3.6</v>
      </c>
    </row>
    <row r="399" spans="1:11" s="90" customFormat="1" ht="24.95" customHeight="1">
      <c r="A399" s="224"/>
      <c r="B399" s="225"/>
      <c r="C399" s="205"/>
      <c r="D399" s="226"/>
      <c r="E399" s="205"/>
      <c r="F399" s="206"/>
      <c r="G399" s="206"/>
      <c r="H399" s="142" t="s">
        <v>625</v>
      </c>
      <c r="I399" s="143">
        <f>SUM(I396:I398)</f>
        <v>10.1</v>
      </c>
    </row>
    <row r="400" spans="1:11" s="90" customFormat="1" ht="24.95" customHeight="1">
      <c r="A400" s="224"/>
      <c r="B400" s="225"/>
      <c r="C400" s="205"/>
      <c r="D400" s="226"/>
      <c r="E400" s="205"/>
      <c r="F400" s="206"/>
      <c r="G400" s="142" t="s">
        <v>257</v>
      </c>
      <c r="H400" s="144">
        <f>CEILING(I399,0.1)</f>
        <v>10.100000000000001</v>
      </c>
      <c r="I400" s="145" t="s">
        <v>146</v>
      </c>
    </row>
    <row r="401" spans="1:11" ht="24.95" customHeight="1" thickBot="1">
      <c r="A401" s="167">
        <v>46</v>
      </c>
      <c r="B401" s="168" t="s">
        <v>622</v>
      </c>
      <c r="C401" s="168"/>
      <c r="D401" s="168"/>
      <c r="E401" s="168"/>
      <c r="F401" s="168"/>
      <c r="G401" s="168"/>
      <c r="H401" s="169" t="s">
        <v>139</v>
      </c>
      <c r="I401" s="170"/>
      <c r="J401" s="102"/>
      <c r="K401" s="102"/>
    </row>
    <row r="402" spans="1:11" ht="24.95" customHeight="1">
      <c r="A402" s="115"/>
      <c r="B402" s="116"/>
      <c r="C402" s="117"/>
      <c r="D402" s="117"/>
      <c r="E402" s="117"/>
      <c r="F402" s="114"/>
      <c r="G402" s="114"/>
      <c r="H402" s="114"/>
      <c r="I402" s="114"/>
      <c r="J402" s="102"/>
      <c r="K402" s="102"/>
    </row>
    <row r="403" spans="1:11" ht="24.95" customHeight="1">
      <c r="A403" s="115"/>
      <c r="B403" s="116"/>
      <c r="C403" s="117"/>
      <c r="D403" s="117"/>
      <c r="E403" s="117"/>
      <c r="F403" s="114"/>
      <c r="G403" s="114"/>
      <c r="H403" s="114"/>
      <c r="I403" s="114"/>
      <c r="J403" s="102"/>
      <c r="K403" s="102"/>
    </row>
    <row r="404" spans="1:11" ht="24.95" customHeight="1">
      <c r="A404" s="115"/>
      <c r="B404" s="116"/>
      <c r="C404" s="117"/>
      <c r="D404" s="117"/>
      <c r="E404" s="117"/>
      <c r="F404" s="114"/>
      <c r="G404" s="114"/>
      <c r="H404" s="114"/>
      <c r="I404" s="114"/>
      <c r="J404" s="102"/>
      <c r="K404" s="102"/>
    </row>
    <row r="405" spans="1:11" ht="31.5">
      <c r="A405" s="108">
        <v>8</v>
      </c>
      <c r="B405" s="104" t="s">
        <v>102</v>
      </c>
      <c r="C405" s="110"/>
      <c r="D405" s="110"/>
      <c r="E405" s="110"/>
      <c r="F405" s="111"/>
      <c r="G405" s="111"/>
      <c r="H405" s="111"/>
      <c r="I405" s="111"/>
      <c r="J405" s="102"/>
      <c r="K405" s="102"/>
    </row>
    <row r="406" spans="1:11">
      <c r="A406" s="110"/>
      <c r="B406" s="112" t="s">
        <v>442</v>
      </c>
      <c r="C406" s="110">
        <v>1</v>
      </c>
      <c r="D406" s="110"/>
      <c r="E406" s="110">
        <v>2</v>
      </c>
      <c r="F406" s="111"/>
      <c r="G406" s="111"/>
      <c r="H406" s="111"/>
      <c r="I406" s="111">
        <f t="shared" ref="I406:I408" si="42">PRODUCT(C406:H406)</f>
        <v>2</v>
      </c>
      <c r="J406" s="102"/>
      <c r="K406" s="102"/>
    </row>
    <row r="407" spans="1:11">
      <c r="A407" s="110"/>
      <c r="B407" s="112" t="s">
        <v>437</v>
      </c>
      <c r="C407" s="110">
        <v>1</v>
      </c>
      <c r="D407" s="110"/>
      <c r="E407" s="110">
        <v>1</v>
      </c>
      <c r="F407" s="111"/>
      <c r="G407" s="111"/>
      <c r="H407" s="111"/>
      <c r="I407" s="111">
        <f t="shared" si="42"/>
        <v>1</v>
      </c>
      <c r="J407" s="102"/>
      <c r="K407" s="102"/>
    </row>
    <row r="408" spans="1:11">
      <c r="A408" s="110"/>
      <c r="B408" s="112" t="s">
        <v>441</v>
      </c>
      <c r="C408" s="110">
        <v>1</v>
      </c>
      <c r="D408" s="110"/>
      <c r="E408" s="110">
        <v>3</v>
      </c>
      <c r="F408" s="111"/>
      <c r="G408" s="111"/>
      <c r="H408" s="111"/>
      <c r="I408" s="111">
        <f t="shared" si="42"/>
        <v>3</v>
      </c>
      <c r="J408" s="102"/>
      <c r="K408" s="102"/>
    </row>
    <row r="409" spans="1:11">
      <c r="A409" s="110"/>
      <c r="B409" s="112"/>
      <c r="C409" s="110"/>
      <c r="D409" s="110"/>
      <c r="E409" s="110"/>
      <c r="F409" s="111"/>
      <c r="G409" s="111"/>
      <c r="H409" s="111" t="s">
        <v>130</v>
      </c>
      <c r="I409" s="111">
        <f>SUM(I406:I408)</f>
        <v>6</v>
      </c>
      <c r="J409" s="102"/>
      <c r="K409" s="102"/>
    </row>
    <row r="410" spans="1:11">
      <c r="A410" s="110"/>
      <c r="B410" s="112"/>
      <c r="C410" s="110"/>
      <c r="D410" s="110"/>
      <c r="E410" s="110"/>
      <c r="F410" s="111"/>
      <c r="G410" s="272" t="s">
        <v>257</v>
      </c>
      <c r="H410" s="272"/>
      <c r="I410" s="105">
        <v>6</v>
      </c>
      <c r="J410" s="102"/>
      <c r="K410" s="102"/>
    </row>
    <row r="411" spans="1:11" ht="31.5">
      <c r="A411" s="108">
        <v>9</v>
      </c>
      <c r="B411" s="104" t="s">
        <v>104</v>
      </c>
      <c r="C411" s="110"/>
      <c r="D411" s="110"/>
      <c r="E411" s="110"/>
      <c r="F411" s="111"/>
      <c r="G411" s="111"/>
      <c r="H411" s="111"/>
      <c r="I411" s="111"/>
      <c r="J411" s="102"/>
      <c r="K411" s="102"/>
    </row>
    <row r="412" spans="1:11">
      <c r="A412" s="110"/>
      <c r="B412" s="112" t="s">
        <v>494</v>
      </c>
      <c r="C412" s="110">
        <v>1</v>
      </c>
      <c r="D412" s="110"/>
      <c r="E412" s="110">
        <v>2</v>
      </c>
      <c r="F412" s="111"/>
      <c r="G412" s="111"/>
      <c r="H412" s="111"/>
      <c r="I412" s="111">
        <f t="shared" ref="I412:I413" si="43">PRODUCT(C412:H412)</f>
        <v>2</v>
      </c>
      <c r="J412" s="102"/>
      <c r="K412" s="102"/>
    </row>
    <row r="413" spans="1:11">
      <c r="A413" s="110"/>
      <c r="B413" s="112" t="s">
        <v>442</v>
      </c>
      <c r="C413" s="110">
        <v>1</v>
      </c>
      <c r="D413" s="110"/>
      <c r="E413" s="110">
        <v>2</v>
      </c>
      <c r="F413" s="111"/>
      <c r="G413" s="111"/>
      <c r="H413" s="111"/>
      <c r="I413" s="111">
        <f t="shared" si="43"/>
        <v>2</v>
      </c>
      <c r="J413" s="102"/>
    </row>
    <row r="414" spans="1:11">
      <c r="A414" s="110"/>
      <c r="B414" s="112"/>
      <c r="C414" s="110"/>
      <c r="D414" s="110"/>
      <c r="E414" s="110"/>
      <c r="F414" s="111"/>
      <c r="G414" s="111"/>
      <c r="H414" s="111" t="s">
        <v>130</v>
      </c>
      <c r="I414" s="111">
        <f>SUM(I412:I413)</f>
        <v>4</v>
      </c>
      <c r="J414" s="102"/>
    </row>
    <row r="415" spans="1:11">
      <c r="A415" s="110"/>
      <c r="B415" s="112"/>
      <c r="C415" s="110"/>
      <c r="D415" s="110"/>
      <c r="E415" s="110"/>
      <c r="F415" s="111"/>
      <c r="G415" s="272" t="s">
        <v>257</v>
      </c>
      <c r="H415" s="272"/>
      <c r="I415" s="105">
        <v>4</v>
      </c>
      <c r="J415" s="102"/>
    </row>
    <row r="416" spans="1:11">
      <c r="A416" s="108">
        <v>10</v>
      </c>
      <c r="B416" s="104" t="s">
        <v>105</v>
      </c>
      <c r="C416" s="110"/>
      <c r="D416" s="110"/>
      <c r="E416" s="110"/>
      <c r="F416" s="111"/>
      <c r="G416" s="111"/>
      <c r="H416" s="111"/>
      <c r="I416" s="111"/>
      <c r="J416" s="102"/>
    </row>
    <row r="417" spans="1:10">
      <c r="A417" s="110"/>
      <c r="B417" s="112" t="s">
        <v>106</v>
      </c>
      <c r="C417" s="110">
        <v>1</v>
      </c>
      <c r="D417" s="110"/>
      <c r="E417" s="110">
        <v>1</v>
      </c>
      <c r="F417" s="111">
        <v>12</v>
      </c>
      <c r="G417" s="111"/>
      <c r="H417" s="111"/>
      <c r="I417" s="111">
        <f t="shared" ref="I417" si="44">PRODUCT(C417:H417)</f>
        <v>12</v>
      </c>
      <c r="J417" s="102"/>
    </row>
    <row r="418" spans="1:10">
      <c r="A418" s="110"/>
      <c r="B418" s="112"/>
      <c r="C418" s="110"/>
      <c r="D418" s="110"/>
      <c r="E418" s="110"/>
      <c r="F418" s="111"/>
      <c r="G418" s="272" t="s">
        <v>257</v>
      </c>
      <c r="H418" s="272"/>
      <c r="I418" s="105">
        <v>12</v>
      </c>
      <c r="J418" s="102"/>
    </row>
    <row r="419" spans="1:10" ht="47.25">
      <c r="A419" s="108">
        <v>11</v>
      </c>
      <c r="B419" s="104" t="s">
        <v>107</v>
      </c>
      <c r="C419" s="110"/>
      <c r="D419" s="110"/>
      <c r="E419" s="110"/>
      <c r="F419" s="111"/>
      <c r="G419" s="111"/>
      <c r="H419" s="111"/>
      <c r="I419" s="111"/>
      <c r="J419" s="102"/>
    </row>
    <row r="420" spans="1:10">
      <c r="A420" s="110"/>
      <c r="B420" s="112" t="s">
        <v>108</v>
      </c>
      <c r="C420" s="110">
        <v>1</v>
      </c>
      <c r="D420" s="110"/>
      <c r="E420" s="110">
        <v>1</v>
      </c>
      <c r="F420" s="111"/>
      <c r="G420" s="111"/>
      <c r="H420" s="111"/>
      <c r="I420" s="111">
        <f t="shared" ref="I420" si="45">PRODUCT(C420:H420)</f>
        <v>1</v>
      </c>
      <c r="J420" s="102"/>
    </row>
    <row r="421" spans="1:10">
      <c r="A421" s="109"/>
      <c r="B421" s="109"/>
      <c r="C421" s="101"/>
      <c r="D421" s="101"/>
      <c r="E421" s="101"/>
      <c r="F421" s="109"/>
      <c r="G421" s="273" t="s">
        <v>257</v>
      </c>
      <c r="H421" s="273"/>
      <c r="I421" s="106">
        <v>1</v>
      </c>
      <c r="J421" s="102"/>
    </row>
    <row r="422" spans="1:10" ht="31.5">
      <c r="A422" s="108">
        <v>12</v>
      </c>
      <c r="B422" s="113" t="s">
        <v>109</v>
      </c>
      <c r="C422" s="110"/>
      <c r="D422" s="110"/>
      <c r="E422" s="110"/>
      <c r="F422" s="111"/>
      <c r="G422" s="111"/>
      <c r="H422" s="111"/>
      <c r="I422" s="111"/>
      <c r="J422" s="102"/>
    </row>
    <row r="423" spans="1:10">
      <c r="A423" s="110"/>
      <c r="B423" s="112" t="s">
        <v>528</v>
      </c>
      <c r="C423" s="110">
        <v>1</v>
      </c>
      <c r="D423" s="110"/>
      <c r="E423" s="110">
        <v>2</v>
      </c>
      <c r="F423" s="111">
        <v>4.5</v>
      </c>
      <c r="G423" s="111"/>
      <c r="H423" s="111">
        <v>1.5</v>
      </c>
      <c r="I423" s="111">
        <f t="shared" ref="I423:I427" si="46">PRODUCT(C423:H423)</f>
        <v>13.5</v>
      </c>
      <c r="J423" s="102"/>
    </row>
    <row r="424" spans="1:10">
      <c r="A424" s="110"/>
      <c r="B424" s="112" t="s">
        <v>530</v>
      </c>
      <c r="C424" s="110">
        <v>-2</v>
      </c>
      <c r="D424" s="110"/>
      <c r="E424" s="110">
        <v>2</v>
      </c>
      <c r="F424" s="111">
        <v>0.75</v>
      </c>
      <c r="G424" s="111"/>
      <c r="H424" s="111">
        <v>1.5</v>
      </c>
      <c r="I424" s="111">
        <f t="shared" si="46"/>
        <v>-4.5</v>
      </c>
      <c r="J424" s="102"/>
    </row>
    <row r="425" spans="1:10">
      <c r="A425" s="110"/>
      <c r="B425" s="112" t="s">
        <v>448</v>
      </c>
      <c r="C425" s="110">
        <v>1</v>
      </c>
      <c r="D425" s="110"/>
      <c r="E425" s="110">
        <v>1</v>
      </c>
      <c r="F425" s="111">
        <v>6.34</v>
      </c>
      <c r="G425" s="111"/>
      <c r="H425" s="111">
        <v>1.5</v>
      </c>
      <c r="I425" s="111">
        <f t="shared" si="46"/>
        <v>9.51</v>
      </c>
      <c r="J425" s="102"/>
    </row>
    <row r="426" spans="1:10">
      <c r="A426" s="110"/>
      <c r="B426" s="112" t="s">
        <v>495</v>
      </c>
      <c r="C426" s="110">
        <v>1</v>
      </c>
      <c r="D426" s="110"/>
      <c r="E426" s="110">
        <v>2</v>
      </c>
      <c r="F426" s="111">
        <v>4.8</v>
      </c>
      <c r="G426" s="111"/>
      <c r="H426" s="111">
        <v>1</v>
      </c>
      <c r="I426" s="111">
        <f t="shared" si="46"/>
        <v>9.6</v>
      </c>
      <c r="J426" s="102"/>
    </row>
    <row r="427" spans="1:10">
      <c r="A427" s="110"/>
      <c r="B427" s="112" t="s">
        <v>529</v>
      </c>
      <c r="C427" s="110">
        <v>-1</v>
      </c>
      <c r="D427" s="110"/>
      <c r="E427" s="110">
        <v>2</v>
      </c>
      <c r="F427" s="111">
        <v>0.75</v>
      </c>
      <c r="G427" s="111"/>
      <c r="H427" s="111">
        <v>1</v>
      </c>
      <c r="I427" s="111">
        <f t="shared" si="46"/>
        <v>-1.5</v>
      </c>
      <c r="J427" s="102"/>
    </row>
    <row r="428" spans="1:10">
      <c r="A428" s="110"/>
      <c r="B428" s="112"/>
      <c r="C428" s="110"/>
      <c r="D428" s="110"/>
      <c r="E428" s="110"/>
      <c r="F428" s="111"/>
      <c r="G428" s="111"/>
      <c r="H428" s="111" t="s">
        <v>130</v>
      </c>
      <c r="I428" s="111">
        <f>SUM(I423:I427)</f>
        <v>26.61</v>
      </c>
      <c r="J428" s="102"/>
    </row>
    <row r="429" spans="1:10">
      <c r="A429" s="110"/>
      <c r="B429" s="112"/>
      <c r="C429" s="110"/>
      <c r="D429" s="110"/>
      <c r="E429" s="110"/>
      <c r="F429" s="111"/>
      <c r="G429" s="272" t="s">
        <v>257</v>
      </c>
      <c r="H429" s="272"/>
      <c r="I429" s="105">
        <v>26.7</v>
      </c>
      <c r="J429" s="102"/>
    </row>
    <row r="430" spans="1:10">
      <c r="A430" s="115"/>
      <c r="B430" s="118"/>
      <c r="C430" s="115"/>
      <c r="D430" s="115"/>
      <c r="E430" s="115"/>
      <c r="F430" s="102"/>
      <c r="G430" s="102"/>
      <c r="H430" s="102"/>
      <c r="I430" s="102"/>
      <c r="J430" s="102"/>
    </row>
    <row r="431" spans="1:10">
      <c r="A431" s="115"/>
      <c r="B431" s="118"/>
      <c r="C431" s="115"/>
      <c r="D431" s="115"/>
      <c r="E431" s="115"/>
      <c r="F431" s="102"/>
      <c r="G431" s="102"/>
      <c r="H431" s="102"/>
      <c r="I431" s="102"/>
      <c r="J431" s="102"/>
    </row>
    <row r="432" spans="1:10">
      <c r="A432" s="115"/>
      <c r="B432" s="118"/>
      <c r="C432" s="115"/>
      <c r="D432" s="115"/>
      <c r="E432" s="115"/>
      <c r="F432" s="102"/>
      <c r="G432" s="102"/>
      <c r="H432" s="102"/>
      <c r="I432" s="102"/>
      <c r="J432" s="102"/>
    </row>
    <row r="433" spans="1:10">
      <c r="A433" s="115"/>
      <c r="B433" s="118"/>
      <c r="C433" s="115"/>
      <c r="D433" s="115"/>
      <c r="E433" s="115"/>
      <c r="F433" s="102"/>
      <c r="G433" s="102"/>
      <c r="H433" s="102"/>
      <c r="I433" s="102"/>
      <c r="J433" s="102"/>
    </row>
    <row r="434" spans="1:10">
      <c r="A434" s="115"/>
      <c r="B434" s="118"/>
      <c r="C434" s="115"/>
      <c r="D434" s="115"/>
      <c r="E434" s="115"/>
      <c r="F434" s="102"/>
      <c r="G434" s="102"/>
      <c r="H434" s="102"/>
      <c r="I434" s="102"/>
      <c r="J434" s="102"/>
    </row>
    <row r="435" spans="1:10">
      <c r="A435" s="115"/>
      <c r="B435" s="118"/>
      <c r="C435" s="115"/>
      <c r="D435" s="115"/>
      <c r="E435" s="115"/>
      <c r="F435" s="102"/>
      <c r="G435" s="102"/>
      <c r="H435" s="102"/>
      <c r="I435" s="102"/>
      <c r="J435" s="102"/>
    </row>
    <row r="436" spans="1:10">
      <c r="A436" s="115"/>
      <c r="B436" s="118"/>
      <c r="C436" s="115"/>
      <c r="D436" s="115"/>
      <c r="E436" s="115"/>
      <c r="F436" s="102"/>
      <c r="G436" s="102"/>
      <c r="H436" s="102"/>
      <c r="I436" s="102"/>
      <c r="J436" s="102"/>
    </row>
    <row r="437" spans="1:10">
      <c r="A437" s="115"/>
      <c r="B437" s="118"/>
      <c r="C437" s="115"/>
      <c r="D437" s="115"/>
      <c r="E437" s="115"/>
      <c r="F437" s="102"/>
      <c r="G437" s="102"/>
      <c r="H437" s="102"/>
      <c r="I437" s="102"/>
      <c r="J437" s="102"/>
    </row>
    <row r="438" spans="1:10">
      <c r="A438" s="115"/>
      <c r="B438" s="118"/>
      <c r="C438" s="115"/>
      <c r="D438" s="115"/>
      <c r="E438" s="115"/>
      <c r="F438" s="102"/>
      <c r="G438" s="102"/>
      <c r="H438" s="102"/>
      <c r="I438" s="102"/>
      <c r="J438" s="102"/>
    </row>
    <row r="439" spans="1:10">
      <c r="A439" s="115"/>
      <c r="B439" s="118"/>
      <c r="C439" s="115"/>
      <c r="D439" s="115"/>
      <c r="E439" s="115"/>
      <c r="F439" s="102"/>
      <c r="G439" s="102"/>
      <c r="H439" s="102"/>
      <c r="I439" s="102"/>
      <c r="J439" s="102"/>
    </row>
    <row r="440" spans="1:10">
      <c r="A440" s="115"/>
      <c r="B440" s="118"/>
      <c r="C440" s="115"/>
      <c r="D440" s="115"/>
      <c r="E440" s="115"/>
      <c r="F440" s="102"/>
      <c r="G440" s="102"/>
      <c r="H440" s="102"/>
      <c r="I440" s="102"/>
      <c r="J440" s="102"/>
    </row>
    <row r="441" spans="1:10">
      <c r="A441" s="115"/>
      <c r="B441" s="118"/>
      <c r="C441" s="115"/>
      <c r="D441" s="115"/>
      <c r="E441" s="115"/>
      <c r="F441" s="102"/>
      <c r="G441" s="102"/>
      <c r="H441" s="102"/>
      <c r="I441" s="102"/>
      <c r="J441" s="102"/>
    </row>
    <row r="442" spans="1:10">
      <c r="A442" s="115"/>
      <c r="B442" s="118"/>
      <c r="C442" s="115"/>
      <c r="D442" s="115"/>
      <c r="E442" s="115"/>
      <c r="F442" s="102"/>
      <c r="G442" s="102"/>
      <c r="H442" s="102"/>
      <c r="I442" s="102"/>
      <c r="J442" s="102"/>
    </row>
    <row r="443" spans="1:10">
      <c r="A443" s="115"/>
      <c r="B443" s="118"/>
      <c r="C443" s="115"/>
      <c r="D443" s="115"/>
      <c r="E443" s="115"/>
      <c r="F443" s="102"/>
      <c r="G443" s="102"/>
      <c r="H443" s="102"/>
      <c r="I443" s="102"/>
      <c r="J443" s="102"/>
    </row>
    <row r="444" spans="1:10">
      <c r="A444" s="115"/>
      <c r="B444" s="118"/>
      <c r="C444" s="115"/>
      <c r="D444" s="115"/>
      <c r="E444" s="115"/>
      <c r="F444" s="102"/>
      <c r="G444" s="102"/>
      <c r="H444" s="102"/>
      <c r="I444" s="102"/>
      <c r="J444" s="102"/>
    </row>
    <row r="445" spans="1:10">
      <c r="A445" s="115"/>
      <c r="B445" s="118"/>
      <c r="C445" s="115"/>
      <c r="D445" s="115"/>
      <c r="E445" s="115"/>
      <c r="F445" s="102"/>
      <c r="G445" s="102"/>
      <c r="H445" s="102"/>
      <c r="I445" s="102"/>
      <c r="J445" s="102"/>
    </row>
    <row r="446" spans="1:10">
      <c r="A446" s="115"/>
      <c r="B446" s="118"/>
      <c r="C446" s="115"/>
      <c r="D446" s="115"/>
      <c r="E446" s="115"/>
      <c r="F446" s="102"/>
      <c r="G446" s="102"/>
      <c r="H446" s="102"/>
      <c r="I446" s="102"/>
      <c r="J446" s="102"/>
    </row>
    <row r="447" spans="1:10">
      <c r="A447" s="115"/>
      <c r="B447" s="118"/>
      <c r="C447" s="115"/>
      <c r="D447" s="115"/>
      <c r="E447" s="115"/>
      <c r="F447" s="102"/>
      <c r="G447" s="102"/>
      <c r="H447" s="102"/>
      <c r="I447" s="102"/>
      <c r="J447" s="102"/>
    </row>
    <row r="448" spans="1:10">
      <c r="A448" s="115"/>
      <c r="B448" s="118"/>
      <c r="C448" s="115"/>
      <c r="D448" s="115"/>
      <c r="E448" s="115"/>
      <c r="F448" s="102"/>
      <c r="G448" s="102"/>
      <c r="H448" s="102"/>
      <c r="I448" s="102"/>
      <c r="J448" s="102"/>
    </row>
    <row r="449" spans="1:10">
      <c r="A449" s="115"/>
      <c r="B449" s="118"/>
      <c r="C449" s="115"/>
      <c r="D449" s="115"/>
      <c r="E449" s="115"/>
      <c r="F449" s="102"/>
      <c r="G449" s="102"/>
      <c r="H449" s="102"/>
      <c r="I449" s="102"/>
      <c r="J449" s="102"/>
    </row>
    <row r="450" spans="1:10">
      <c r="A450" s="115"/>
      <c r="B450" s="118"/>
      <c r="C450" s="115"/>
      <c r="D450" s="115"/>
      <c r="E450" s="115"/>
      <c r="F450" s="102"/>
      <c r="G450" s="102"/>
      <c r="H450" s="102"/>
      <c r="I450" s="102"/>
      <c r="J450" s="102"/>
    </row>
    <row r="451" spans="1:10">
      <c r="A451" s="115"/>
      <c r="B451" s="118"/>
      <c r="C451" s="115"/>
      <c r="D451" s="115"/>
      <c r="E451" s="115"/>
      <c r="F451" s="102"/>
      <c r="G451" s="102"/>
      <c r="H451" s="102"/>
      <c r="I451" s="102"/>
      <c r="J451" s="102"/>
    </row>
    <row r="452" spans="1:10">
      <c r="A452" s="115"/>
      <c r="B452" s="118"/>
      <c r="C452" s="115"/>
      <c r="D452" s="115"/>
      <c r="E452" s="115"/>
      <c r="F452" s="102"/>
      <c r="G452" s="102"/>
      <c r="H452" s="102"/>
      <c r="I452" s="102"/>
      <c r="J452" s="102"/>
    </row>
    <row r="453" spans="1:10">
      <c r="A453" s="115"/>
      <c r="B453" s="118"/>
      <c r="C453" s="115"/>
      <c r="D453" s="115"/>
      <c r="E453" s="115"/>
      <c r="F453" s="102"/>
      <c r="G453" s="102"/>
      <c r="H453" s="102"/>
      <c r="I453" s="102"/>
      <c r="J453" s="102"/>
    </row>
    <row r="454" spans="1:10">
      <c r="A454" s="115"/>
      <c r="B454" s="118"/>
      <c r="C454" s="115"/>
      <c r="D454" s="115"/>
      <c r="E454" s="115"/>
      <c r="F454" s="102"/>
      <c r="G454" s="102"/>
      <c r="H454" s="102"/>
      <c r="I454" s="102"/>
      <c r="J454" s="102"/>
    </row>
    <row r="455" spans="1:10">
      <c r="A455" s="115"/>
      <c r="B455" s="118"/>
      <c r="C455" s="115"/>
      <c r="D455" s="115"/>
      <c r="E455" s="115"/>
      <c r="F455" s="102"/>
      <c r="G455" s="102"/>
      <c r="H455" s="102"/>
      <c r="I455" s="102"/>
      <c r="J455" s="102"/>
    </row>
    <row r="456" spans="1:10">
      <c r="A456" s="115"/>
      <c r="B456" s="118"/>
      <c r="C456" s="115"/>
      <c r="D456" s="115"/>
      <c r="E456" s="115"/>
      <c r="F456" s="102"/>
      <c r="G456" s="102"/>
      <c r="H456" s="102"/>
      <c r="I456" s="102"/>
      <c r="J456" s="102"/>
    </row>
    <row r="457" spans="1:10">
      <c r="A457" s="115"/>
      <c r="B457" s="118"/>
      <c r="C457" s="115"/>
      <c r="D457" s="115"/>
      <c r="E457" s="115"/>
      <c r="F457" s="102"/>
      <c r="G457" s="102"/>
      <c r="H457" s="102"/>
      <c r="I457" s="102"/>
      <c r="J457" s="102"/>
    </row>
    <row r="458" spans="1:10">
      <c r="A458" s="115"/>
      <c r="B458" s="118"/>
      <c r="C458" s="115"/>
      <c r="D458" s="115"/>
      <c r="E458" s="115"/>
      <c r="F458" s="102"/>
      <c r="G458" s="102"/>
      <c r="H458" s="102"/>
      <c r="I458" s="102"/>
      <c r="J458" s="102"/>
    </row>
    <row r="459" spans="1:10">
      <c r="A459" s="115"/>
      <c r="B459" s="118"/>
      <c r="C459" s="115"/>
      <c r="D459" s="115"/>
      <c r="E459" s="115"/>
      <c r="F459" s="102"/>
      <c r="G459" s="102"/>
      <c r="H459" s="102"/>
      <c r="I459" s="102"/>
      <c r="J459" s="102"/>
    </row>
    <row r="460" spans="1:10">
      <c r="A460" s="115"/>
      <c r="B460" s="118"/>
      <c r="C460" s="115"/>
      <c r="D460" s="115"/>
      <c r="E460" s="115"/>
      <c r="F460" s="102"/>
      <c r="G460" s="102"/>
      <c r="H460" s="102"/>
      <c r="I460" s="102"/>
      <c r="J460" s="102"/>
    </row>
    <row r="461" spans="1:10">
      <c r="A461" s="115"/>
      <c r="B461" s="118"/>
      <c r="C461" s="115"/>
      <c r="D461" s="115"/>
      <c r="E461" s="115"/>
      <c r="F461" s="102"/>
      <c r="G461" s="102"/>
      <c r="H461" s="102"/>
      <c r="I461" s="102"/>
      <c r="J461" s="102"/>
    </row>
    <row r="462" spans="1:10">
      <c r="A462" s="115"/>
      <c r="B462" s="118"/>
      <c r="C462" s="115"/>
      <c r="D462" s="115"/>
      <c r="E462" s="115"/>
      <c r="F462" s="102"/>
      <c r="G462" s="102"/>
      <c r="H462" s="102"/>
      <c r="I462" s="102"/>
      <c r="J462" s="102"/>
    </row>
    <row r="463" spans="1:10">
      <c r="A463" s="115"/>
      <c r="B463" s="118"/>
      <c r="C463" s="115"/>
      <c r="D463" s="115"/>
      <c r="E463" s="115"/>
      <c r="F463" s="102"/>
      <c r="G463" s="102"/>
      <c r="H463" s="102"/>
      <c r="I463" s="102"/>
      <c r="J463" s="102"/>
    </row>
    <row r="464" spans="1:10">
      <c r="A464" s="115"/>
      <c r="B464" s="118"/>
      <c r="C464" s="115"/>
      <c r="D464" s="115"/>
      <c r="E464" s="115"/>
      <c r="F464" s="102"/>
      <c r="G464" s="102"/>
      <c r="H464" s="102"/>
      <c r="I464" s="102"/>
      <c r="J464" s="102"/>
    </row>
    <row r="465" spans="1:10">
      <c r="A465" s="115"/>
      <c r="B465" s="118"/>
      <c r="C465" s="115"/>
      <c r="D465" s="115"/>
      <c r="E465" s="115"/>
      <c r="F465" s="102"/>
      <c r="G465" s="102"/>
      <c r="H465" s="102"/>
      <c r="I465" s="102"/>
      <c r="J465" s="102"/>
    </row>
    <row r="466" spans="1:10">
      <c r="A466" s="115"/>
      <c r="B466" s="118"/>
      <c r="C466" s="115"/>
      <c r="D466" s="115"/>
      <c r="E466" s="115"/>
      <c r="F466" s="102"/>
      <c r="G466" s="102"/>
      <c r="H466" s="102"/>
      <c r="I466" s="102"/>
      <c r="J466" s="102"/>
    </row>
    <row r="467" spans="1:10">
      <c r="A467" s="115"/>
      <c r="B467" s="118"/>
      <c r="C467" s="115"/>
      <c r="D467" s="115"/>
      <c r="E467" s="115"/>
      <c r="F467" s="102"/>
      <c r="G467" s="102"/>
      <c r="H467" s="102"/>
      <c r="I467" s="102"/>
      <c r="J467" s="102"/>
    </row>
    <row r="468" spans="1:10">
      <c r="A468" s="115"/>
      <c r="B468" s="118"/>
      <c r="C468" s="115"/>
      <c r="D468" s="115"/>
      <c r="E468" s="115"/>
      <c r="F468" s="102"/>
      <c r="G468" s="102"/>
      <c r="H468" s="102"/>
      <c r="I468" s="102"/>
      <c r="J468" s="102"/>
    </row>
    <row r="469" spans="1:10">
      <c r="A469" s="115"/>
      <c r="B469" s="118"/>
      <c r="C469" s="115"/>
      <c r="D469" s="115"/>
      <c r="E469" s="115"/>
      <c r="F469" s="102"/>
      <c r="G469" s="102"/>
      <c r="H469" s="102"/>
      <c r="I469" s="102"/>
      <c r="J469" s="102"/>
    </row>
    <row r="470" spans="1:10">
      <c r="A470" s="115"/>
      <c r="B470" s="118"/>
      <c r="C470" s="115"/>
      <c r="D470" s="115"/>
      <c r="E470" s="115"/>
      <c r="F470" s="102"/>
      <c r="G470" s="102"/>
      <c r="H470" s="102"/>
      <c r="I470" s="102"/>
      <c r="J470" s="102"/>
    </row>
    <row r="471" spans="1:10">
      <c r="A471" s="115"/>
      <c r="B471" s="118"/>
      <c r="C471" s="115"/>
      <c r="D471" s="115"/>
      <c r="E471" s="115"/>
      <c r="F471" s="102"/>
      <c r="G471" s="102"/>
      <c r="H471" s="102"/>
      <c r="I471" s="102"/>
      <c r="J471" s="102"/>
    </row>
    <row r="472" spans="1:10">
      <c r="A472" s="115"/>
      <c r="B472" s="118"/>
      <c r="C472" s="115"/>
      <c r="D472" s="115"/>
      <c r="E472" s="115"/>
      <c r="F472" s="102"/>
      <c r="G472" s="102"/>
      <c r="H472" s="102"/>
      <c r="I472" s="102"/>
      <c r="J472" s="102"/>
    </row>
    <row r="473" spans="1:10">
      <c r="A473" s="115"/>
      <c r="B473" s="118"/>
      <c r="C473" s="115"/>
      <c r="D473" s="115"/>
      <c r="E473" s="115"/>
      <c r="F473" s="102"/>
      <c r="G473" s="102"/>
      <c r="H473" s="102"/>
      <c r="I473" s="102"/>
      <c r="J473" s="102"/>
    </row>
    <row r="474" spans="1:10">
      <c r="A474" s="115"/>
      <c r="B474" s="118"/>
      <c r="C474" s="115"/>
      <c r="D474" s="115"/>
      <c r="E474" s="115"/>
      <c r="F474" s="102"/>
      <c r="G474" s="102"/>
      <c r="H474" s="102"/>
      <c r="I474" s="102"/>
      <c r="J474" s="102"/>
    </row>
    <row r="475" spans="1:10">
      <c r="A475" s="115"/>
      <c r="B475" s="118"/>
      <c r="C475" s="115"/>
      <c r="D475" s="115"/>
      <c r="E475" s="115"/>
      <c r="F475" s="102"/>
      <c r="G475" s="102"/>
      <c r="H475" s="102"/>
      <c r="I475" s="102"/>
      <c r="J475" s="102"/>
    </row>
    <row r="476" spans="1:10">
      <c r="A476" s="115"/>
      <c r="B476" s="118"/>
      <c r="C476" s="115"/>
      <c r="D476" s="115"/>
      <c r="E476" s="115"/>
      <c r="F476" s="102"/>
      <c r="G476" s="102"/>
      <c r="H476" s="102"/>
      <c r="I476" s="102"/>
      <c r="J476" s="102"/>
    </row>
    <row r="477" spans="1:10">
      <c r="A477" s="115"/>
      <c r="B477" s="118"/>
      <c r="C477" s="115"/>
      <c r="D477" s="115"/>
      <c r="E477" s="115"/>
      <c r="F477" s="102"/>
      <c r="G477" s="102"/>
      <c r="H477" s="102"/>
      <c r="I477" s="102"/>
      <c r="J477" s="102"/>
    </row>
    <row r="478" spans="1:10">
      <c r="A478" s="115"/>
      <c r="B478" s="118"/>
      <c r="C478" s="115"/>
      <c r="D478" s="115"/>
      <c r="E478" s="115"/>
      <c r="F478" s="102"/>
      <c r="G478" s="102"/>
      <c r="H478" s="102"/>
      <c r="I478" s="102"/>
      <c r="J478" s="102"/>
    </row>
  </sheetData>
  <mergeCells count="9">
    <mergeCell ref="G418:H418"/>
    <mergeCell ref="G421:H421"/>
    <mergeCell ref="G429:H429"/>
    <mergeCell ref="C4:E4"/>
    <mergeCell ref="A1:I1"/>
    <mergeCell ref="A2:I2"/>
    <mergeCell ref="A3:I3"/>
    <mergeCell ref="G410:H410"/>
    <mergeCell ref="G415:H415"/>
  </mergeCells>
  <pageMargins left="0.70866141732283472" right="0.31496062992125984" top="0.62992125984251968" bottom="0.51181102362204722" header="0.31496062992125984" footer="0.31496062992125984"/>
  <pageSetup paperSize="9" scale="76" orientation="portrait" r:id="rId1"/>
  <rowBreaks count="2" manualBreakCount="2">
    <brk id="324" max="8" man="1"/>
    <brk id="364" max="8"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J42"/>
  <sheetViews>
    <sheetView workbookViewId="0">
      <selection activeCell="B6" sqref="B6"/>
    </sheetView>
  </sheetViews>
  <sheetFormatPr defaultRowHeight="15"/>
  <cols>
    <col min="1" max="1" width="9.28515625" style="90" customWidth="1"/>
    <col min="2" max="2" width="58.28515625" style="90" customWidth="1"/>
    <col min="3" max="3" width="9.140625" style="90"/>
    <col min="4" max="4" width="17.7109375" style="90" bestFit="1" customWidth="1"/>
    <col min="5" max="5" width="9.140625" style="90"/>
    <col min="6" max="6" width="13" style="90" customWidth="1"/>
    <col min="7" max="7" width="11.7109375" style="90" customWidth="1"/>
    <col min="8" max="8" width="13.140625" style="90" customWidth="1"/>
    <col min="9" max="9" width="50.140625" style="90" bestFit="1" customWidth="1"/>
    <col min="10" max="16384" width="9.140625" style="90"/>
  </cols>
  <sheetData>
    <row r="1" spans="1:10" ht="24.95" customHeight="1">
      <c r="A1" s="99"/>
      <c r="B1" s="100" t="s">
        <v>0</v>
      </c>
      <c r="C1" s="99"/>
      <c r="D1" s="99" t="s">
        <v>137</v>
      </c>
      <c r="E1" s="92"/>
      <c r="F1" s="92"/>
      <c r="G1" s="92"/>
      <c r="H1" s="92"/>
      <c r="I1" s="92"/>
      <c r="J1" s="92"/>
    </row>
    <row r="2" spans="1:10" ht="24.95" customHeight="1">
      <c r="A2" s="94" t="s">
        <v>155</v>
      </c>
      <c r="B2" s="94" t="s">
        <v>623</v>
      </c>
      <c r="C2" s="94"/>
      <c r="D2" s="94" t="s">
        <v>624</v>
      </c>
      <c r="E2" s="93"/>
      <c r="F2" s="93"/>
      <c r="G2" s="93"/>
      <c r="H2" s="93"/>
      <c r="I2" s="93"/>
      <c r="J2" s="93"/>
    </row>
    <row r="3" spans="1:10" ht="47.25" customHeight="1">
      <c r="A3" s="94" t="s">
        <v>156</v>
      </c>
      <c r="B3" s="94" t="s">
        <v>1</v>
      </c>
      <c r="C3" s="94" t="s">
        <v>2</v>
      </c>
      <c r="D3" s="94" t="s">
        <v>3</v>
      </c>
      <c r="E3" s="95" t="s">
        <v>730</v>
      </c>
      <c r="F3" s="95" t="s">
        <v>88</v>
      </c>
      <c r="G3" s="95" t="s">
        <v>89</v>
      </c>
      <c r="H3" s="95" t="s">
        <v>91</v>
      </c>
      <c r="I3" s="94" t="s">
        <v>4</v>
      </c>
      <c r="J3" s="93"/>
    </row>
    <row r="4" spans="1:10" ht="24.95" customHeight="1">
      <c r="A4" s="239" t="s">
        <v>626</v>
      </c>
      <c r="B4" s="239" t="s">
        <v>627</v>
      </c>
      <c r="C4" s="239" t="s">
        <v>6</v>
      </c>
      <c r="D4" s="239" t="s">
        <v>69</v>
      </c>
      <c r="E4" s="240">
        <v>5</v>
      </c>
      <c r="F4" s="240">
        <v>449.4</v>
      </c>
      <c r="G4" s="240">
        <v>58.25</v>
      </c>
      <c r="H4" s="240">
        <v>507.65</v>
      </c>
      <c r="I4" s="239" t="s">
        <v>628</v>
      </c>
      <c r="J4" s="96">
        <v>999</v>
      </c>
    </row>
    <row r="5" spans="1:10" ht="24.95" customHeight="1">
      <c r="A5" s="239" t="s">
        <v>629</v>
      </c>
      <c r="B5" s="239" t="s">
        <v>630</v>
      </c>
      <c r="C5" s="239" t="s">
        <v>6</v>
      </c>
      <c r="D5" s="239" t="s">
        <v>69</v>
      </c>
      <c r="E5" s="240">
        <v>5</v>
      </c>
      <c r="F5" s="240">
        <v>648.4</v>
      </c>
      <c r="G5" s="240">
        <v>58.25</v>
      </c>
      <c r="H5" s="240">
        <v>706.65</v>
      </c>
      <c r="I5" s="239" t="s">
        <v>631</v>
      </c>
      <c r="J5" s="96">
        <v>932</v>
      </c>
    </row>
    <row r="6" spans="1:10" ht="24.95" customHeight="1">
      <c r="A6" s="239" t="s">
        <v>632</v>
      </c>
      <c r="B6" s="239" t="s">
        <v>633</v>
      </c>
      <c r="C6" s="239" t="s">
        <v>6</v>
      </c>
      <c r="D6" s="239" t="s">
        <v>69</v>
      </c>
      <c r="E6" s="240">
        <v>5</v>
      </c>
      <c r="F6" s="240">
        <v>773.67</v>
      </c>
      <c r="G6" s="240">
        <v>58.25</v>
      </c>
      <c r="H6" s="240">
        <v>831.92</v>
      </c>
      <c r="I6" s="239" t="s">
        <v>634</v>
      </c>
      <c r="J6" s="96">
        <v>651</v>
      </c>
    </row>
    <row r="7" spans="1:10" ht="24.95" customHeight="1">
      <c r="A7" s="239" t="s">
        <v>635</v>
      </c>
      <c r="B7" s="239" t="s">
        <v>636</v>
      </c>
      <c r="C7" s="239" t="s">
        <v>6</v>
      </c>
      <c r="D7" s="239" t="s">
        <v>69</v>
      </c>
      <c r="E7" s="240">
        <v>5</v>
      </c>
      <c r="F7" s="240">
        <v>1016</v>
      </c>
      <c r="G7" s="240">
        <v>58.25</v>
      </c>
      <c r="H7" s="240">
        <v>1074.25</v>
      </c>
      <c r="I7" s="239" t="s">
        <v>637</v>
      </c>
      <c r="J7" s="96">
        <v>534</v>
      </c>
    </row>
    <row r="8" spans="1:10" ht="24.95" customHeight="1">
      <c r="A8" s="239" t="s">
        <v>638</v>
      </c>
      <c r="B8" s="239" t="s">
        <v>639</v>
      </c>
      <c r="C8" s="239" t="s">
        <v>6</v>
      </c>
      <c r="D8" s="239" t="s">
        <v>69</v>
      </c>
      <c r="E8" s="240">
        <v>5</v>
      </c>
      <c r="F8" s="240">
        <v>1382</v>
      </c>
      <c r="G8" s="240">
        <v>58.25</v>
      </c>
      <c r="H8" s="240">
        <v>1440.25</v>
      </c>
      <c r="I8" s="239" t="s">
        <v>640</v>
      </c>
      <c r="J8" s="96">
        <v>797</v>
      </c>
    </row>
    <row r="9" spans="1:10" ht="24.95" customHeight="1">
      <c r="A9" s="239" t="s">
        <v>641</v>
      </c>
      <c r="B9" s="239" t="s">
        <v>642</v>
      </c>
      <c r="C9" s="239" t="s">
        <v>6</v>
      </c>
      <c r="D9" s="239" t="s">
        <v>69</v>
      </c>
      <c r="E9" s="240">
        <v>5</v>
      </c>
      <c r="F9" s="240">
        <v>1489</v>
      </c>
      <c r="G9" s="240">
        <v>58.25</v>
      </c>
      <c r="H9" s="240">
        <v>1547.25</v>
      </c>
      <c r="I9" s="239" t="s">
        <v>643</v>
      </c>
      <c r="J9" s="96">
        <v>772</v>
      </c>
    </row>
    <row r="10" spans="1:10" ht="24.95" customHeight="1">
      <c r="A10" s="239" t="s">
        <v>644</v>
      </c>
      <c r="B10" s="239" t="s">
        <v>645</v>
      </c>
      <c r="C10" s="239" t="s">
        <v>6</v>
      </c>
      <c r="D10" s="239" t="s">
        <v>69</v>
      </c>
      <c r="E10" s="240">
        <v>5</v>
      </c>
      <c r="F10" s="240">
        <v>1069.8</v>
      </c>
      <c r="G10" s="240">
        <v>58.25</v>
      </c>
      <c r="H10" s="240">
        <v>1128.05</v>
      </c>
      <c r="I10" s="239" t="s">
        <v>646</v>
      </c>
      <c r="J10" s="96">
        <v>866</v>
      </c>
    </row>
    <row r="11" spans="1:10" ht="24.95" customHeight="1">
      <c r="A11" s="239" t="s">
        <v>647</v>
      </c>
      <c r="B11" s="239" t="s">
        <v>648</v>
      </c>
      <c r="C11" s="239" t="s">
        <v>6</v>
      </c>
      <c r="D11" s="239" t="s">
        <v>92</v>
      </c>
      <c r="E11" s="240">
        <v>27</v>
      </c>
      <c r="F11" s="240">
        <v>1338</v>
      </c>
      <c r="G11" s="240">
        <v>276.08999999999997</v>
      </c>
      <c r="H11" s="240">
        <v>1614.09</v>
      </c>
      <c r="I11" s="239" t="s">
        <v>649</v>
      </c>
      <c r="J11" s="96">
        <v>839</v>
      </c>
    </row>
    <row r="12" spans="1:10" ht="24.95" customHeight="1">
      <c r="A12" s="239" t="s">
        <v>650</v>
      </c>
      <c r="B12" s="239" t="s">
        <v>651</v>
      </c>
      <c r="C12" s="239" t="s">
        <v>6</v>
      </c>
      <c r="D12" s="239" t="s">
        <v>92</v>
      </c>
      <c r="E12" s="240">
        <v>27</v>
      </c>
      <c r="F12" s="240">
        <v>1338</v>
      </c>
      <c r="G12" s="240">
        <v>276.08999999999997</v>
      </c>
      <c r="H12" s="240">
        <v>1614.09</v>
      </c>
      <c r="I12" s="239" t="s">
        <v>652</v>
      </c>
      <c r="J12" s="96">
        <v>881</v>
      </c>
    </row>
    <row r="13" spans="1:10" ht="24.95" customHeight="1">
      <c r="A13" s="239" t="s">
        <v>653</v>
      </c>
      <c r="B13" s="239" t="s">
        <v>654</v>
      </c>
      <c r="C13" s="239" t="s">
        <v>25</v>
      </c>
      <c r="D13" s="239" t="s">
        <v>93</v>
      </c>
      <c r="E13" s="240">
        <v>10</v>
      </c>
      <c r="F13" s="240">
        <v>5709</v>
      </c>
      <c r="G13" s="240">
        <v>98.2</v>
      </c>
      <c r="H13" s="240">
        <v>5807.2</v>
      </c>
      <c r="I13" s="239" t="s">
        <v>655</v>
      </c>
      <c r="J13" s="96">
        <v>856</v>
      </c>
    </row>
    <row r="14" spans="1:10" ht="24.95" customHeight="1">
      <c r="A14" s="239" t="s">
        <v>656</v>
      </c>
      <c r="B14" s="239" t="s">
        <v>657</v>
      </c>
      <c r="C14" s="239" t="s">
        <v>28</v>
      </c>
      <c r="D14" s="239" t="s">
        <v>93</v>
      </c>
      <c r="E14" s="240">
        <v>10</v>
      </c>
      <c r="F14" s="240">
        <v>705</v>
      </c>
      <c r="G14" s="240">
        <v>79.900000000000006</v>
      </c>
      <c r="H14" s="240">
        <v>784.9</v>
      </c>
      <c r="I14" s="239" t="s">
        <v>658</v>
      </c>
      <c r="J14" s="96">
        <v>976</v>
      </c>
    </row>
    <row r="15" spans="1:10" ht="24.95" customHeight="1">
      <c r="A15" s="239" t="s">
        <v>659</v>
      </c>
      <c r="B15" s="239" t="s">
        <v>660</v>
      </c>
      <c r="C15" s="239" t="s">
        <v>28</v>
      </c>
      <c r="D15" s="239" t="s">
        <v>93</v>
      </c>
      <c r="E15" s="240">
        <v>10</v>
      </c>
      <c r="F15" s="240">
        <v>786</v>
      </c>
      <c r="G15" s="240">
        <v>79.900000000000006</v>
      </c>
      <c r="H15" s="240">
        <v>865.9</v>
      </c>
      <c r="I15" s="239" t="s">
        <v>661</v>
      </c>
      <c r="J15" s="96">
        <v>932</v>
      </c>
    </row>
    <row r="16" spans="1:10" ht="24.95" customHeight="1">
      <c r="A16" s="239" t="s">
        <v>662</v>
      </c>
      <c r="B16" s="239" t="s">
        <v>663</v>
      </c>
      <c r="C16" s="239" t="s">
        <v>25</v>
      </c>
      <c r="D16" s="239" t="s">
        <v>33</v>
      </c>
      <c r="E16" s="240">
        <v>0</v>
      </c>
      <c r="F16" s="240">
        <v>16106</v>
      </c>
      <c r="G16" s="240">
        <v>0</v>
      </c>
      <c r="H16" s="240">
        <v>16106</v>
      </c>
      <c r="I16" s="239" t="s">
        <v>664</v>
      </c>
      <c r="J16" s="96">
        <v>766</v>
      </c>
    </row>
    <row r="17" spans="1:10" ht="24.95" customHeight="1">
      <c r="A17" s="239" t="s">
        <v>665</v>
      </c>
      <c r="B17" s="239" t="s">
        <v>666</v>
      </c>
      <c r="C17" s="239" t="s">
        <v>6</v>
      </c>
      <c r="D17" s="239" t="s">
        <v>33</v>
      </c>
      <c r="E17" s="240"/>
      <c r="F17" s="240">
        <v>1348</v>
      </c>
      <c r="G17" s="240"/>
      <c r="H17" s="240">
        <v>1348</v>
      </c>
      <c r="I17" s="239" t="s">
        <v>667</v>
      </c>
      <c r="J17" s="96">
        <v>738</v>
      </c>
    </row>
    <row r="18" spans="1:10" ht="24.95" customHeight="1">
      <c r="A18" s="239" t="s">
        <v>668</v>
      </c>
      <c r="B18" s="239" t="s">
        <v>669</v>
      </c>
      <c r="C18" s="239" t="s">
        <v>6</v>
      </c>
      <c r="D18" s="239" t="s">
        <v>33</v>
      </c>
      <c r="E18" s="240">
        <v>0</v>
      </c>
      <c r="F18" s="240">
        <v>993</v>
      </c>
      <c r="G18" s="240">
        <v>0</v>
      </c>
      <c r="H18" s="240">
        <v>993</v>
      </c>
      <c r="I18" s="239" t="s">
        <v>670</v>
      </c>
      <c r="J18" s="96">
        <v>769</v>
      </c>
    </row>
    <row r="19" spans="1:10" ht="24.95" customHeight="1">
      <c r="A19" s="239" t="s">
        <v>671</v>
      </c>
      <c r="B19" s="239" t="s">
        <v>672</v>
      </c>
      <c r="C19" s="239" t="s">
        <v>6</v>
      </c>
      <c r="D19" s="239" t="s">
        <v>33</v>
      </c>
      <c r="E19" s="240">
        <v>0</v>
      </c>
      <c r="F19" s="240">
        <v>34300</v>
      </c>
      <c r="G19" s="240">
        <v>0</v>
      </c>
      <c r="H19" s="240">
        <v>34300</v>
      </c>
      <c r="I19" s="239" t="s">
        <v>673</v>
      </c>
      <c r="J19" s="96">
        <v>116</v>
      </c>
    </row>
    <row r="20" spans="1:10" ht="24.95" customHeight="1">
      <c r="A20" s="239" t="s">
        <v>674</v>
      </c>
      <c r="B20" s="239" t="s">
        <v>675</v>
      </c>
      <c r="C20" s="239" t="s">
        <v>6</v>
      </c>
      <c r="D20" s="239" t="s">
        <v>33</v>
      </c>
      <c r="E20" s="240">
        <v>0</v>
      </c>
      <c r="F20" s="240">
        <v>39400</v>
      </c>
      <c r="G20" s="240">
        <v>0</v>
      </c>
      <c r="H20" s="240">
        <v>39400</v>
      </c>
      <c r="I20" s="239" t="s">
        <v>676</v>
      </c>
      <c r="J20" s="96">
        <v>94.2</v>
      </c>
    </row>
    <row r="21" spans="1:10" ht="24.95" customHeight="1">
      <c r="A21" s="239" t="s">
        <v>677</v>
      </c>
      <c r="B21" s="239" t="s">
        <v>678</v>
      </c>
      <c r="C21" s="239" t="s">
        <v>6</v>
      </c>
      <c r="D21" s="239" t="s">
        <v>33</v>
      </c>
      <c r="E21" s="240">
        <v>0</v>
      </c>
      <c r="F21" s="240">
        <v>111600</v>
      </c>
      <c r="G21" s="240">
        <v>0</v>
      </c>
      <c r="H21" s="240">
        <v>111600</v>
      </c>
      <c r="I21" s="239" t="s">
        <v>679</v>
      </c>
      <c r="J21" s="96">
        <v>69.8</v>
      </c>
    </row>
    <row r="22" spans="1:10" ht="24.95" customHeight="1">
      <c r="A22" s="239" t="s">
        <v>680</v>
      </c>
      <c r="B22" s="239" t="s">
        <v>681</v>
      </c>
      <c r="C22" s="239" t="s">
        <v>6</v>
      </c>
      <c r="D22" s="239" t="s">
        <v>33</v>
      </c>
      <c r="E22" s="240">
        <v>0</v>
      </c>
      <c r="F22" s="240">
        <v>99400</v>
      </c>
      <c r="G22" s="240">
        <v>0</v>
      </c>
      <c r="H22" s="240">
        <v>99400</v>
      </c>
      <c r="I22" s="239" t="s">
        <v>682</v>
      </c>
      <c r="J22" s="96">
        <v>34.200000000000003</v>
      </c>
    </row>
    <row r="23" spans="1:10" ht="24.95" customHeight="1">
      <c r="A23" s="239" t="s">
        <v>683</v>
      </c>
      <c r="B23" s="239" t="s">
        <v>684</v>
      </c>
      <c r="C23" s="239" t="s">
        <v>6</v>
      </c>
      <c r="D23" s="239" t="s">
        <v>33</v>
      </c>
      <c r="E23" s="240">
        <v>0</v>
      </c>
      <c r="F23" s="240">
        <v>95000</v>
      </c>
      <c r="G23" s="240">
        <v>0</v>
      </c>
      <c r="H23" s="240">
        <v>95000</v>
      </c>
      <c r="I23" s="239" t="s">
        <v>685</v>
      </c>
      <c r="J23" s="96">
        <v>38.950000000000003</v>
      </c>
    </row>
    <row r="24" spans="1:10" ht="24.95" customHeight="1">
      <c r="A24" s="239" t="s">
        <v>686</v>
      </c>
      <c r="B24" s="239" t="s">
        <v>687</v>
      </c>
      <c r="C24" s="239" t="s">
        <v>25</v>
      </c>
      <c r="D24" s="239" t="s">
        <v>93</v>
      </c>
      <c r="E24" s="240">
        <v>10</v>
      </c>
      <c r="F24" s="240">
        <v>4299</v>
      </c>
      <c r="G24" s="240">
        <v>98.2</v>
      </c>
      <c r="H24" s="240">
        <v>4397.2</v>
      </c>
      <c r="I24" s="239" t="s">
        <v>688</v>
      </c>
      <c r="J24" s="96">
        <v>112.05</v>
      </c>
    </row>
    <row r="25" spans="1:10" ht="24.95" customHeight="1">
      <c r="A25" s="239" t="s">
        <v>689</v>
      </c>
      <c r="B25" s="239" t="s">
        <v>690</v>
      </c>
      <c r="C25" s="239" t="s">
        <v>25</v>
      </c>
      <c r="D25" s="239" t="s">
        <v>33</v>
      </c>
      <c r="E25" s="240"/>
      <c r="F25" s="240">
        <v>11907</v>
      </c>
      <c r="G25" s="240"/>
      <c r="H25" s="240">
        <v>11907</v>
      </c>
      <c r="I25" s="239" t="s">
        <v>691</v>
      </c>
      <c r="J25" s="96">
        <v>1537</v>
      </c>
    </row>
    <row r="26" spans="1:10" ht="24.95" customHeight="1">
      <c r="A26" s="239" t="s">
        <v>692</v>
      </c>
      <c r="B26" s="239" t="s">
        <v>693</v>
      </c>
      <c r="C26" s="239" t="s">
        <v>54</v>
      </c>
      <c r="D26" s="239" t="s">
        <v>33</v>
      </c>
      <c r="E26" s="240">
        <v>0</v>
      </c>
      <c r="F26" s="240">
        <v>6040</v>
      </c>
      <c r="G26" s="240">
        <v>0</v>
      </c>
      <c r="H26" s="240">
        <v>6040</v>
      </c>
      <c r="I26" s="239" t="s">
        <v>694</v>
      </c>
      <c r="J26" s="96">
        <v>1281</v>
      </c>
    </row>
    <row r="27" spans="1:10" ht="24.95" customHeight="1">
      <c r="A27" s="239" t="s">
        <v>695</v>
      </c>
      <c r="B27" s="239" t="s">
        <v>696</v>
      </c>
      <c r="C27" s="239" t="s">
        <v>54</v>
      </c>
      <c r="D27" s="239" t="s">
        <v>33</v>
      </c>
      <c r="E27" s="240">
        <v>0</v>
      </c>
      <c r="F27" s="240">
        <v>58000</v>
      </c>
      <c r="G27" s="240">
        <v>0</v>
      </c>
      <c r="H27" s="240">
        <v>58000</v>
      </c>
      <c r="I27" s="239" t="s">
        <v>697</v>
      </c>
      <c r="J27" s="96">
        <v>1436</v>
      </c>
    </row>
    <row r="28" spans="1:10" ht="24.95" customHeight="1">
      <c r="A28" s="239" t="s">
        <v>698</v>
      </c>
      <c r="B28" s="239" t="s">
        <v>58</v>
      </c>
      <c r="C28" s="239" t="s">
        <v>54</v>
      </c>
      <c r="D28" s="239" t="s">
        <v>33</v>
      </c>
      <c r="E28" s="240">
        <v>0</v>
      </c>
      <c r="F28" s="240">
        <v>58000</v>
      </c>
      <c r="G28" s="240">
        <v>0</v>
      </c>
      <c r="H28" s="240">
        <v>58000</v>
      </c>
      <c r="I28" s="239" t="s">
        <v>699</v>
      </c>
      <c r="J28" s="96">
        <v>13690</v>
      </c>
    </row>
    <row r="29" spans="1:10" ht="24.95" customHeight="1">
      <c r="A29" s="239" t="s">
        <v>700</v>
      </c>
      <c r="B29" s="239" t="s">
        <v>701</v>
      </c>
      <c r="C29" s="239" t="s">
        <v>25</v>
      </c>
      <c r="D29" s="239" t="s">
        <v>93</v>
      </c>
      <c r="E29" s="240">
        <v>10</v>
      </c>
      <c r="F29" s="240">
        <v>4299</v>
      </c>
      <c r="G29" s="240">
        <v>98.2</v>
      </c>
      <c r="H29" s="240">
        <v>4397.2</v>
      </c>
      <c r="I29" s="239" t="s">
        <v>702</v>
      </c>
      <c r="J29" s="96">
        <v>1197</v>
      </c>
    </row>
    <row r="30" spans="1:10" ht="24.95" customHeight="1">
      <c r="A30" s="239" t="s">
        <v>703</v>
      </c>
      <c r="B30" s="239" t="s">
        <v>704</v>
      </c>
      <c r="C30" s="239" t="s">
        <v>6</v>
      </c>
      <c r="D30" s="239" t="s">
        <v>69</v>
      </c>
      <c r="E30" s="240">
        <v>5</v>
      </c>
      <c r="F30" s="240">
        <v>961</v>
      </c>
      <c r="G30" s="240">
        <v>58.25</v>
      </c>
      <c r="H30" s="240">
        <v>1019.25</v>
      </c>
      <c r="I30" s="239" t="s">
        <v>705</v>
      </c>
      <c r="J30" s="96">
        <v>1072</v>
      </c>
    </row>
    <row r="31" spans="1:10" ht="24.95" customHeight="1">
      <c r="A31" s="239" t="s">
        <v>706</v>
      </c>
      <c r="B31" s="239" t="s">
        <v>707</v>
      </c>
      <c r="C31" s="239" t="s">
        <v>6</v>
      </c>
      <c r="D31" s="239" t="s">
        <v>69</v>
      </c>
      <c r="E31" s="240">
        <v>5</v>
      </c>
      <c r="F31" s="240">
        <v>1082.5</v>
      </c>
      <c r="G31" s="240">
        <v>58.25</v>
      </c>
      <c r="H31" s="240">
        <v>1140.75</v>
      </c>
      <c r="I31" s="239" t="s">
        <v>708</v>
      </c>
      <c r="J31" s="96">
        <v>166.9</v>
      </c>
    </row>
    <row r="32" spans="1:10" ht="24.95" customHeight="1">
      <c r="A32" s="239" t="s">
        <v>709</v>
      </c>
      <c r="B32" s="239" t="s">
        <v>710</v>
      </c>
      <c r="C32" s="239" t="s">
        <v>6</v>
      </c>
      <c r="D32" s="239" t="s">
        <v>69</v>
      </c>
      <c r="E32" s="240">
        <v>5</v>
      </c>
      <c r="F32" s="240">
        <v>915.45</v>
      </c>
      <c r="G32" s="240">
        <v>58.25</v>
      </c>
      <c r="H32" s="240">
        <v>973.7</v>
      </c>
      <c r="I32" s="239" t="s">
        <v>711</v>
      </c>
      <c r="J32" s="96">
        <v>839</v>
      </c>
    </row>
    <row r="33" spans="1:10" ht="24.95" customHeight="1">
      <c r="A33" s="239" t="s">
        <v>712</v>
      </c>
      <c r="B33" s="239" t="s">
        <v>713</v>
      </c>
      <c r="C33" s="239" t="s">
        <v>6</v>
      </c>
      <c r="D33" s="239" t="s">
        <v>69</v>
      </c>
      <c r="E33" s="240">
        <v>5</v>
      </c>
      <c r="F33" s="240">
        <v>222.7</v>
      </c>
      <c r="G33" s="240">
        <v>58.25</v>
      </c>
      <c r="H33" s="240">
        <v>280.95</v>
      </c>
      <c r="I33" s="239" t="s">
        <v>714</v>
      </c>
      <c r="J33" s="96">
        <v>866</v>
      </c>
    </row>
    <row r="34" spans="1:10" ht="24.95" customHeight="1">
      <c r="A34" s="239">
        <v>31</v>
      </c>
      <c r="B34" s="239" t="s">
        <v>715</v>
      </c>
      <c r="C34" s="239" t="s">
        <v>6</v>
      </c>
      <c r="D34" s="239" t="s">
        <v>157</v>
      </c>
      <c r="E34" s="240">
        <v>28</v>
      </c>
      <c r="F34" s="240">
        <v>166.5</v>
      </c>
      <c r="G34" s="240">
        <v>284.66000000000003</v>
      </c>
      <c r="H34" s="240">
        <v>451.16</v>
      </c>
      <c r="I34" s="239" t="s">
        <v>716</v>
      </c>
      <c r="J34" s="96">
        <v>74.849999999999994</v>
      </c>
    </row>
    <row r="35" spans="1:10" ht="24.95" customHeight="1">
      <c r="A35" s="239"/>
      <c r="B35" s="239" t="s">
        <v>717</v>
      </c>
      <c r="C35" s="239" t="s">
        <v>25</v>
      </c>
      <c r="D35" s="239" t="s">
        <v>93</v>
      </c>
      <c r="E35" s="240">
        <v>10</v>
      </c>
      <c r="F35" s="240">
        <v>6595</v>
      </c>
      <c r="G35" s="240">
        <v>163.69999999999999</v>
      </c>
      <c r="H35" s="240">
        <v>6758.7</v>
      </c>
      <c r="I35" s="239" t="s">
        <v>718</v>
      </c>
      <c r="J35" s="96">
        <v>78.900000000000006</v>
      </c>
    </row>
    <row r="36" spans="1:10" ht="24.95" customHeight="1">
      <c r="A36" s="239"/>
      <c r="B36" s="239" t="s">
        <v>719</v>
      </c>
      <c r="C36" s="239" t="s">
        <v>25</v>
      </c>
      <c r="D36" s="239" t="s">
        <v>93</v>
      </c>
      <c r="E36" s="240">
        <v>10</v>
      </c>
      <c r="F36" s="240">
        <v>6795</v>
      </c>
      <c r="G36" s="240">
        <v>163.69999999999999</v>
      </c>
      <c r="H36" s="240">
        <v>6958.7</v>
      </c>
      <c r="I36" s="239" t="s">
        <v>720</v>
      </c>
      <c r="J36" s="96">
        <v>159.19999999999999</v>
      </c>
    </row>
    <row r="37" spans="1:10" ht="24.95" customHeight="1">
      <c r="A37" s="239"/>
      <c r="B37" s="239" t="s">
        <v>721</v>
      </c>
      <c r="C37" s="239" t="s">
        <v>78</v>
      </c>
      <c r="D37" s="239" t="s">
        <v>69</v>
      </c>
      <c r="E37" s="240">
        <v>5</v>
      </c>
      <c r="F37" s="240">
        <v>123.7</v>
      </c>
      <c r="G37" s="240">
        <v>39.950000000000003</v>
      </c>
      <c r="H37" s="240">
        <v>163.65</v>
      </c>
      <c r="I37" s="239" t="s">
        <v>722</v>
      </c>
      <c r="J37" s="96">
        <v>159.19999999999999</v>
      </c>
    </row>
    <row r="38" spans="1:10" ht="24.95" customHeight="1">
      <c r="A38" s="239"/>
      <c r="B38" s="239" t="s">
        <v>723</v>
      </c>
      <c r="C38" s="239" t="s">
        <v>78</v>
      </c>
      <c r="D38" s="239" t="s">
        <v>69</v>
      </c>
      <c r="E38" s="240">
        <v>5</v>
      </c>
      <c r="F38" s="240">
        <v>851.5</v>
      </c>
      <c r="G38" s="240">
        <v>58.25</v>
      </c>
      <c r="H38" s="240">
        <v>909.75</v>
      </c>
      <c r="I38" s="239" t="s">
        <v>724</v>
      </c>
      <c r="J38" s="96">
        <v>119.85</v>
      </c>
    </row>
    <row r="39" spans="1:10" ht="24.95" customHeight="1">
      <c r="A39" s="239"/>
      <c r="B39" s="239" t="s">
        <v>725</v>
      </c>
      <c r="C39" s="239"/>
      <c r="D39" s="239" t="s">
        <v>93</v>
      </c>
      <c r="E39" s="240">
        <v>10</v>
      </c>
      <c r="F39" s="240">
        <v>6595</v>
      </c>
      <c r="G39" s="240">
        <v>163.69999999999999</v>
      </c>
      <c r="H39" s="240">
        <v>6758.7</v>
      </c>
      <c r="I39" s="239" t="s">
        <v>726</v>
      </c>
      <c r="J39" s="96">
        <v>236.1</v>
      </c>
    </row>
    <row r="40" spans="1:10" ht="24.95" customHeight="1">
      <c r="A40" s="239"/>
      <c r="B40" s="239" t="s">
        <v>727</v>
      </c>
      <c r="C40" s="239" t="s">
        <v>6</v>
      </c>
      <c r="D40" s="239" t="s">
        <v>92</v>
      </c>
      <c r="E40" s="240">
        <v>27</v>
      </c>
      <c r="F40" s="240">
        <v>1338</v>
      </c>
      <c r="G40" s="240">
        <v>276.08999999999997</v>
      </c>
      <c r="H40" s="240">
        <v>1614.09</v>
      </c>
      <c r="I40" s="239" t="s">
        <v>728</v>
      </c>
      <c r="J40" s="96">
        <v>236.1</v>
      </c>
    </row>
    <row r="41" spans="1:10" ht="24.95" customHeight="1">
      <c r="A41" s="239"/>
      <c r="B41" s="239" t="s">
        <v>729</v>
      </c>
      <c r="C41" s="239" t="s">
        <v>6</v>
      </c>
      <c r="D41" s="239" t="s">
        <v>92</v>
      </c>
      <c r="E41" s="240">
        <v>27</v>
      </c>
      <c r="F41" s="240">
        <v>1338</v>
      </c>
      <c r="G41" s="240">
        <v>276.08999999999997</v>
      </c>
      <c r="H41" s="240">
        <v>1614.09</v>
      </c>
      <c r="I41" s="239"/>
      <c r="J41" s="96">
        <v>0</v>
      </c>
    </row>
    <row r="42" spans="1:10" ht="30.75" customHeight="1">
      <c r="A42" s="97"/>
      <c r="B42" s="98" t="s">
        <v>86</v>
      </c>
      <c r="C42" s="97"/>
      <c r="D42" s="97"/>
      <c r="E42" s="97"/>
      <c r="F42" s="97"/>
      <c r="G42" s="97"/>
      <c r="H42" s="97"/>
      <c r="I42" s="97"/>
      <c r="J42" s="97"/>
    </row>
  </sheetData>
  <pageMargins left="0.70866141732283472" right="0.70866141732283472" top="0.74803149606299213" bottom="0.74803149606299213" header="0.31496062992125984" footer="0.31496062992125984"/>
  <pageSetup paperSize="9" scale="90" orientation="landscape" r:id="rId1"/>
</worksheet>
</file>

<file path=xl/worksheets/sheet4.xml><?xml version="1.0" encoding="utf-8"?>
<worksheet xmlns="http://schemas.openxmlformats.org/spreadsheetml/2006/main" xmlns:r="http://schemas.openxmlformats.org/officeDocument/2006/relationships">
  <sheetPr>
    <tabColor rgb="FF00B0F0"/>
  </sheetPr>
  <dimension ref="A1:F579"/>
  <sheetViews>
    <sheetView view="pageBreakPreview" topLeftCell="A563" zoomScaleSheetLayoutView="100" workbookViewId="0">
      <selection activeCell="L573" sqref="L573"/>
    </sheetView>
  </sheetViews>
  <sheetFormatPr defaultRowHeight="15"/>
  <cols>
    <col min="1" max="2" width="9.140625" style="90"/>
    <col min="3" max="3" width="55.85546875" style="90" customWidth="1"/>
    <col min="4" max="5" width="9.140625" style="90"/>
    <col min="6" max="6" width="10.5703125" style="90" bestFit="1" customWidth="1"/>
    <col min="7" max="16384" width="9.140625" style="90"/>
  </cols>
  <sheetData>
    <row r="1" spans="1:6">
      <c r="A1" s="192"/>
      <c r="B1" s="192"/>
      <c r="C1" s="192" t="s">
        <v>158</v>
      </c>
      <c r="D1" s="192"/>
      <c r="E1" s="192"/>
      <c r="F1" s="192"/>
    </row>
    <row r="2" spans="1:6">
      <c r="A2" s="192"/>
      <c r="B2" s="192"/>
      <c r="C2" s="192" t="s">
        <v>731</v>
      </c>
      <c r="D2" s="192"/>
      <c r="E2" s="192"/>
      <c r="F2" s="192"/>
    </row>
    <row r="3" spans="1:6">
      <c r="A3" s="192" t="s">
        <v>155</v>
      </c>
      <c r="B3" s="192" t="s">
        <v>137</v>
      </c>
      <c r="C3" s="192" t="s">
        <v>623</v>
      </c>
      <c r="D3" s="192"/>
      <c r="E3" s="280" t="s">
        <v>624</v>
      </c>
      <c r="F3" s="280"/>
    </row>
    <row r="4" spans="1:6">
      <c r="A4" s="192"/>
      <c r="B4" s="192"/>
      <c r="C4" s="192"/>
      <c r="D4" s="192"/>
      <c r="E4" s="192"/>
      <c r="F4" s="192"/>
    </row>
    <row r="5" spans="1:6">
      <c r="A5" s="192" t="s">
        <v>740</v>
      </c>
      <c r="B5" s="192" t="s">
        <v>137</v>
      </c>
      <c r="C5" s="192" t="s">
        <v>747</v>
      </c>
      <c r="D5" s="192" t="s">
        <v>144</v>
      </c>
      <c r="E5" s="192" t="s">
        <v>748</v>
      </c>
      <c r="F5" s="192" t="s">
        <v>145</v>
      </c>
    </row>
    <row r="7" spans="1:6">
      <c r="B7" s="90" t="s">
        <v>159</v>
      </c>
      <c r="C7" s="90" t="s">
        <v>749</v>
      </c>
    </row>
    <row r="8" spans="1:6">
      <c r="C8" s="90" t="s">
        <v>520</v>
      </c>
    </row>
    <row r="9" spans="1:6">
      <c r="A9" s="90">
        <v>0.96</v>
      </c>
      <c r="B9" s="90" t="s">
        <v>54</v>
      </c>
      <c r="C9" s="90" t="s">
        <v>160</v>
      </c>
      <c r="D9" s="90">
        <v>6040</v>
      </c>
      <c r="E9" s="90" t="s">
        <v>54</v>
      </c>
      <c r="F9" s="90">
        <v>5798.4</v>
      </c>
    </row>
    <row r="10" spans="1:6">
      <c r="A10" s="90">
        <v>1</v>
      </c>
      <c r="B10" s="90" t="s">
        <v>28</v>
      </c>
      <c r="C10" s="90" t="s">
        <v>161</v>
      </c>
      <c r="D10" s="90">
        <v>1614.09</v>
      </c>
      <c r="E10" s="90" t="s">
        <v>28</v>
      </c>
      <c r="F10" s="90">
        <v>1614.09</v>
      </c>
    </row>
    <row r="11" spans="1:6">
      <c r="A11" s="90">
        <v>1</v>
      </c>
      <c r="B11" s="90" t="s">
        <v>28</v>
      </c>
      <c r="C11" s="90" t="s">
        <v>162</v>
      </c>
      <c r="D11" s="90">
        <v>116</v>
      </c>
      <c r="E11" s="90" t="s">
        <v>28</v>
      </c>
      <c r="F11" s="90">
        <v>116</v>
      </c>
    </row>
    <row r="12" spans="1:6">
      <c r="B12" s="90" t="s">
        <v>139</v>
      </c>
      <c r="C12" s="90" t="s">
        <v>163</v>
      </c>
      <c r="D12" s="90" t="s">
        <v>137</v>
      </c>
      <c r="E12" s="90" t="s">
        <v>139</v>
      </c>
      <c r="F12" s="90">
        <v>0</v>
      </c>
    </row>
    <row r="13" spans="1:6">
      <c r="C13" s="90" t="s">
        <v>164</v>
      </c>
      <c r="F13" s="90">
        <v>7528.49</v>
      </c>
    </row>
    <row r="14" spans="1:6">
      <c r="F14" s="90" t="s">
        <v>520</v>
      </c>
    </row>
    <row r="15" spans="1:6">
      <c r="B15" s="90" t="s">
        <v>159</v>
      </c>
      <c r="C15" s="90" t="s">
        <v>750</v>
      </c>
    </row>
    <row r="16" spans="1:6">
      <c r="A16" s="90">
        <v>0.72</v>
      </c>
      <c r="B16" s="90" t="s">
        <v>54</v>
      </c>
      <c r="C16" s="90" t="s">
        <v>160</v>
      </c>
      <c r="D16" s="90">
        <v>6040</v>
      </c>
      <c r="E16" s="90" t="s">
        <v>54</v>
      </c>
      <c r="F16" s="90">
        <v>4348.8</v>
      </c>
    </row>
    <row r="17" spans="1:6">
      <c r="A17" s="90">
        <v>1</v>
      </c>
      <c r="B17" s="90" t="s">
        <v>28</v>
      </c>
      <c r="C17" s="90" t="s">
        <v>161</v>
      </c>
      <c r="D17" s="90">
        <v>1614.09</v>
      </c>
      <c r="E17" s="90" t="s">
        <v>28</v>
      </c>
      <c r="F17" s="90">
        <v>1614.09</v>
      </c>
    </row>
    <row r="18" spans="1:6">
      <c r="A18" s="90">
        <v>1</v>
      </c>
      <c r="B18" s="90" t="s">
        <v>28</v>
      </c>
      <c r="C18" s="90" t="s">
        <v>162</v>
      </c>
      <c r="D18" s="90">
        <v>116</v>
      </c>
      <c r="E18" s="90" t="s">
        <v>28</v>
      </c>
      <c r="F18" s="90">
        <v>116</v>
      </c>
    </row>
    <row r="19" spans="1:6">
      <c r="B19" s="90" t="s">
        <v>139</v>
      </c>
      <c r="C19" s="90" t="s">
        <v>163</v>
      </c>
      <c r="D19" s="90" t="s">
        <v>137</v>
      </c>
      <c r="E19" s="90" t="s">
        <v>139</v>
      </c>
      <c r="F19" s="90">
        <v>0</v>
      </c>
    </row>
    <row r="20" spans="1:6">
      <c r="C20" s="90" t="s">
        <v>164</v>
      </c>
      <c r="F20" s="90">
        <v>6078.89</v>
      </c>
    </row>
    <row r="21" spans="1:6">
      <c r="F21" s="90" t="s">
        <v>520</v>
      </c>
    </row>
    <row r="22" spans="1:6">
      <c r="B22" s="90" t="s">
        <v>159</v>
      </c>
      <c r="C22" s="90" t="s">
        <v>578</v>
      </c>
    </row>
    <row r="23" spans="1:6">
      <c r="A23" s="90">
        <v>0.48</v>
      </c>
      <c r="B23" s="90" t="s">
        <v>54</v>
      </c>
      <c r="C23" s="90" t="s">
        <v>160</v>
      </c>
      <c r="D23" s="90">
        <v>6040</v>
      </c>
      <c r="E23" s="90" t="s">
        <v>54</v>
      </c>
      <c r="F23" s="90">
        <v>2899.2</v>
      </c>
    </row>
    <row r="24" spans="1:6">
      <c r="A24" s="90">
        <v>1</v>
      </c>
      <c r="B24" s="90" t="s">
        <v>28</v>
      </c>
      <c r="C24" s="90" t="s">
        <v>161</v>
      </c>
      <c r="D24" s="90">
        <v>1614.09</v>
      </c>
      <c r="E24" s="90" t="s">
        <v>28</v>
      </c>
      <c r="F24" s="90">
        <v>1614.09</v>
      </c>
    </row>
    <row r="25" spans="1:6">
      <c r="A25" s="90">
        <v>1</v>
      </c>
      <c r="B25" s="90" t="s">
        <v>28</v>
      </c>
      <c r="C25" s="90" t="s">
        <v>162</v>
      </c>
      <c r="D25" s="90">
        <v>116</v>
      </c>
      <c r="E25" s="90" t="s">
        <v>28</v>
      </c>
      <c r="F25" s="90">
        <v>116</v>
      </c>
    </row>
    <row r="26" spans="1:6">
      <c r="B26" s="90" t="s">
        <v>139</v>
      </c>
      <c r="C26" s="90" t="s">
        <v>163</v>
      </c>
      <c r="D26" s="90" t="s">
        <v>137</v>
      </c>
      <c r="E26" s="90" t="s">
        <v>139</v>
      </c>
      <c r="F26" s="90">
        <v>0</v>
      </c>
    </row>
    <row r="27" spans="1:6">
      <c r="C27" s="90" t="s">
        <v>164</v>
      </c>
      <c r="F27" s="90">
        <v>4629.29</v>
      </c>
    </row>
    <row r="28" spans="1:6">
      <c r="F28" s="90" t="s">
        <v>520</v>
      </c>
    </row>
    <row r="29" spans="1:6">
      <c r="B29" s="90" t="s">
        <v>159</v>
      </c>
      <c r="C29" s="90" t="s">
        <v>426</v>
      </c>
    </row>
    <row r="30" spans="1:6">
      <c r="A30" s="90">
        <v>0.36</v>
      </c>
      <c r="B30" s="90" t="s">
        <v>54</v>
      </c>
      <c r="C30" s="90" t="s">
        <v>160</v>
      </c>
      <c r="D30" s="90">
        <v>6040</v>
      </c>
      <c r="E30" s="90" t="s">
        <v>54</v>
      </c>
      <c r="F30" s="90">
        <v>2174.4</v>
      </c>
    </row>
    <row r="31" spans="1:6">
      <c r="A31" s="90">
        <v>1</v>
      </c>
      <c r="B31" s="90" t="s">
        <v>28</v>
      </c>
      <c r="C31" s="90" t="s">
        <v>161</v>
      </c>
      <c r="D31" s="90">
        <v>1614.09</v>
      </c>
      <c r="E31" s="90" t="s">
        <v>28</v>
      </c>
      <c r="F31" s="90">
        <v>1614.09</v>
      </c>
    </row>
    <row r="32" spans="1:6">
      <c r="A32" s="90">
        <v>1</v>
      </c>
      <c r="B32" s="90" t="s">
        <v>28</v>
      </c>
      <c r="C32" s="90" t="s">
        <v>162</v>
      </c>
      <c r="D32" s="90">
        <v>116</v>
      </c>
      <c r="E32" s="90" t="s">
        <v>28</v>
      </c>
      <c r="F32" s="90">
        <v>116</v>
      </c>
    </row>
    <row r="33" spans="1:6">
      <c r="B33" s="90" t="s">
        <v>139</v>
      </c>
      <c r="C33" s="90" t="s">
        <v>163</v>
      </c>
      <c r="D33" s="90" t="s">
        <v>137</v>
      </c>
      <c r="E33" s="90" t="s">
        <v>139</v>
      </c>
      <c r="F33" s="90">
        <v>0</v>
      </c>
    </row>
    <row r="34" spans="1:6">
      <c r="C34" s="90" t="s">
        <v>164</v>
      </c>
      <c r="F34" s="90">
        <v>3904.49</v>
      </c>
    </row>
    <row r="35" spans="1:6">
      <c r="F35" s="90" t="s">
        <v>520</v>
      </c>
    </row>
    <row r="36" spans="1:6">
      <c r="B36" s="90" t="s">
        <v>159</v>
      </c>
      <c r="C36" s="90" t="s">
        <v>189</v>
      </c>
    </row>
    <row r="37" spans="1:6">
      <c r="A37" s="90">
        <v>0.28799999999999998</v>
      </c>
      <c r="B37" s="90" t="s">
        <v>54</v>
      </c>
      <c r="C37" s="90" t="s">
        <v>160</v>
      </c>
      <c r="D37" s="90">
        <v>6040</v>
      </c>
      <c r="E37" s="90" t="s">
        <v>54</v>
      </c>
      <c r="F37" s="90">
        <v>1739.52</v>
      </c>
    </row>
    <row r="38" spans="1:6">
      <c r="A38" s="90">
        <v>1</v>
      </c>
      <c r="B38" s="90" t="s">
        <v>28</v>
      </c>
      <c r="C38" s="90" t="s">
        <v>161</v>
      </c>
      <c r="D38" s="90">
        <v>1614.09</v>
      </c>
      <c r="E38" s="90" t="s">
        <v>28</v>
      </c>
      <c r="F38" s="90">
        <v>1614.09</v>
      </c>
    </row>
    <row r="39" spans="1:6">
      <c r="A39" s="90">
        <v>1</v>
      </c>
      <c r="B39" s="90" t="s">
        <v>28</v>
      </c>
      <c r="C39" s="90" t="s">
        <v>162</v>
      </c>
      <c r="D39" s="90">
        <v>116</v>
      </c>
      <c r="E39" s="90" t="s">
        <v>28</v>
      </c>
      <c r="F39" s="90">
        <v>116</v>
      </c>
    </row>
    <row r="40" spans="1:6">
      <c r="B40" s="90" t="s">
        <v>139</v>
      </c>
      <c r="C40" s="90" t="s">
        <v>163</v>
      </c>
      <c r="D40" s="90" t="s">
        <v>137</v>
      </c>
      <c r="E40" s="90" t="s">
        <v>139</v>
      </c>
      <c r="F40" s="90">
        <v>0</v>
      </c>
    </row>
    <row r="41" spans="1:6">
      <c r="C41" s="90" t="s">
        <v>164</v>
      </c>
      <c r="F41" s="90">
        <v>3469.61</v>
      </c>
    </row>
    <row r="42" spans="1:6">
      <c r="F42" s="90" t="s">
        <v>520</v>
      </c>
    </row>
    <row r="43" spans="1:6">
      <c r="B43" s="90" t="s">
        <v>159</v>
      </c>
      <c r="C43" s="90" t="s">
        <v>576</v>
      </c>
    </row>
    <row r="44" spans="1:6">
      <c r="A44" s="90">
        <v>0.24</v>
      </c>
      <c r="B44" s="90" t="s">
        <v>54</v>
      </c>
      <c r="C44" s="90" t="s">
        <v>160</v>
      </c>
      <c r="D44" s="90">
        <v>6040</v>
      </c>
      <c r="E44" s="90" t="s">
        <v>54</v>
      </c>
      <c r="F44" s="90">
        <v>1449.6</v>
      </c>
    </row>
    <row r="45" spans="1:6">
      <c r="A45" s="90">
        <v>1</v>
      </c>
      <c r="B45" s="90" t="s">
        <v>28</v>
      </c>
      <c r="C45" s="90" t="s">
        <v>161</v>
      </c>
      <c r="D45" s="90">
        <v>1614.09</v>
      </c>
      <c r="E45" s="90" t="s">
        <v>28</v>
      </c>
      <c r="F45" s="90">
        <v>1614.09</v>
      </c>
    </row>
    <row r="46" spans="1:6">
      <c r="A46" s="90">
        <v>1</v>
      </c>
      <c r="B46" s="90" t="s">
        <v>28</v>
      </c>
      <c r="C46" s="90" t="s">
        <v>162</v>
      </c>
      <c r="D46" s="90">
        <v>116</v>
      </c>
      <c r="E46" s="90" t="s">
        <v>28</v>
      </c>
      <c r="F46" s="90">
        <v>116</v>
      </c>
    </row>
    <row r="47" spans="1:6">
      <c r="B47" s="90" t="s">
        <v>139</v>
      </c>
      <c r="C47" s="90" t="s">
        <v>163</v>
      </c>
      <c r="D47" s="90" t="s">
        <v>137</v>
      </c>
      <c r="E47" s="90" t="s">
        <v>139</v>
      </c>
      <c r="F47" s="90">
        <v>0</v>
      </c>
    </row>
    <row r="48" spans="1:6">
      <c r="C48" s="90" t="s">
        <v>164</v>
      </c>
      <c r="F48" s="90">
        <v>3179.69</v>
      </c>
    </row>
    <row r="49" spans="1:6">
      <c r="A49" s="90" t="s">
        <v>137</v>
      </c>
    </row>
    <row r="50" spans="1:6">
      <c r="B50" s="90" t="s">
        <v>159</v>
      </c>
      <c r="C50" s="90" t="s">
        <v>751</v>
      </c>
    </row>
    <row r="51" spans="1:6">
      <c r="A51" s="90">
        <v>0.20599999999999999</v>
      </c>
      <c r="B51" s="90" t="s">
        <v>54</v>
      </c>
      <c r="C51" s="90" t="s">
        <v>160</v>
      </c>
      <c r="D51" s="90">
        <v>6040</v>
      </c>
      <c r="E51" s="90" t="s">
        <v>54</v>
      </c>
      <c r="F51" s="90">
        <v>1244.24</v>
      </c>
    </row>
    <row r="52" spans="1:6">
      <c r="A52" s="90">
        <v>1</v>
      </c>
      <c r="B52" s="90" t="s">
        <v>28</v>
      </c>
      <c r="C52" s="90" t="s">
        <v>161</v>
      </c>
      <c r="D52" s="90">
        <v>1614.09</v>
      </c>
      <c r="E52" s="90" t="s">
        <v>28</v>
      </c>
      <c r="F52" s="90">
        <v>1614.09</v>
      </c>
    </row>
    <row r="53" spans="1:6">
      <c r="A53" s="90">
        <v>1</v>
      </c>
      <c r="B53" s="90" t="s">
        <v>28</v>
      </c>
      <c r="C53" s="90" t="s">
        <v>162</v>
      </c>
      <c r="D53" s="90">
        <v>116</v>
      </c>
      <c r="E53" s="90" t="s">
        <v>28</v>
      </c>
      <c r="F53" s="90">
        <v>116</v>
      </c>
    </row>
    <row r="54" spans="1:6">
      <c r="B54" s="90" t="s">
        <v>139</v>
      </c>
      <c r="C54" s="90" t="s">
        <v>163</v>
      </c>
      <c r="D54" s="90" t="s">
        <v>137</v>
      </c>
      <c r="E54" s="90" t="s">
        <v>139</v>
      </c>
      <c r="F54" s="90">
        <v>0</v>
      </c>
    </row>
    <row r="55" spans="1:6">
      <c r="C55" s="90" t="s">
        <v>164</v>
      </c>
      <c r="F55" s="90">
        <v>2974.33</v>
      </c>
    </row>
    <row r="56" spans="1:6">
      <c r="F56" s="90" t="s">
        <v>520</v>
      </c>
    </row>
    <row r="57" spans="1:6">
      <c r="B57" s="90" t="s">
        <v>159</v>
      </c>
      <c r="C57" s="90" t="s">
        <v>752</v>
      </c>
    </row>
    <row r="58" spans="1:6">
      <c r="A58" s="90">
        <v>0.18</v>
      </c>
      <c r="B58" s="90" t="s">
        <v>54</v>
      </c>
      <c r="C58" s="90" t="s">
        <v>160</v>
      </c>
      <c r="D58" s="90">
        <v>6040</v>
      </c>
      <c r="E58" s="90" t="s">
        <v>54</v>
      </c>
      <c r="F58" s="90">
        <v>1087.2</v>
      </c>
    </row>
    <row r="59" spans="1:6">
      <c r="A59" s="90">
        <v>1</v>
      </c>
      <c r="B59" s="90" t="s">
        <v>28</v>
      </c>
      <c r="C59" s="90" t="s">
        <v>161</v>
      </c>
      <c r="D59" s="90">
        <v>1614.09</v>
      </c>
      <c r="E59" s="90" t="s">
        <v>28</v>
      </c>
      <c r="F59" s="90">
        <v>1614.09</v>
      </c>
    </row>
    <row r="60" spans="1:6">
      <c r="A60" s="90">
        <v>1</v>
      </c>
      <c r="B60" s="90" t="s">
        <v>28</v>
      </c>
      <c r="C60" s="90" t="s">
        <v>162</v>
      </c>
      <c r="D60" s="90">
        <v>116</v>
      </c>
      <c r="E60" s="90" t="s">
        <v>28</v>
      </c>
      <c r="F60" s="90">
        <v>116</v>
      </c>
    </row>
    <row r="61" spans="1:6">
      <c r="B61" s="90" t="s">
        <v>139</v>
      </c>
      <c r="C61" s="90" t="s">
        <v>163</v>
      </c>
      <c r="D61" s="90" t="s">
        <v>137</v>
      </c>
      <c r="E61" s="90" t="s">
        <v>139</v>
      </c>
      <c r="F61" s="90">
        <v>0</v>
      </c>
    </row>
    <row r="62" spans="1:6">
      <c r="C62" s="90" t="s">
        <v>164</v>
      </c>
      <c r="F62" s="90">
        <v>2817.29</v>
      </c>
    </row>
    <row r="63" spans="1:6">
      <c r="F63" s="90" t="s">
        <v>520</v>
      </c>
    </row>
    <row r="64" spans="1:6" ht="15.75">
      <c r="A64" s="91">
        <v>1.1000000000000001</v>
      </c>
      <c r="B64" s="90" t="s">
        <v>137</v>
      </c>
      <c r="C64" s="90" t="s">
        <v>413</v>
      </c>
    </row>
    <row r="65" spans="1:6">
      <c r="A65" s="90">
        <v>10</v>
      </c>
      <c r="B65" s="90" t="s">
        <v>28</v>
      </c>
      <c r="C65" s="90" t="s">
        <v>414</v>
      </c>
      <c r="D65" s="90">
        <v>112.05</v>
      </c>
      <c r="E65" s="90" t="s">
        <v>28</v>
      </c>
      <c r="F65" s="90">
        <v>1120.5</v>
      </c>
    </row>
    <row r="66" spans="1:6">
      <c r="A66" s="90">
        <v>10</v>
      </c>
      <c r="B66" s="90" t="s">
        <v>28</v>
      </c>
      <c r="C66" s="90" t="s">
        <v>415</v>
      </c>
      <c r="D66" s="90">
        <v>112.05</v>
      </c>
      <c r="E66" s="90" t="s">
        <v>28</v>
      </c>
      <c r="F66" s="90">
        <v>1120.5</v>
      </c>
    </row>
    <row r="67" spans="1:6">
      <c r="A67" s="90">
        <v>10</v>
      </c>
      <c r="B67" s="90" t="s">
        <v>28</v>
      </c>
      <c r="C67" s="90" t="s">
        <v>416</v>
      </c>
      <c r="D67" s="90">
        <v>12.98</v>
      </c>
      <c r="E67" s="90" t="s">
        <v>28</v>
      </c>
      <c r="F67" s="90">
        <v>129.80000000000001</v>
      </c>
    </row>
    <row r="68" spans="1:6">
      <c r="B68" s="90" t="s">
        <v>139</v>
      </c>
      <c r="C68" s="90" t="s">
        <v>163</v>
      </c>
      <c r="E68" s="90" t="s">
        <v>139</v>
      </c>
      <c r="F68" s="90">
        <v>0</v>
      </c>
    </row>
    <row r="69" spans="1:6">
      <c r="C69" s="90" t="s">
        <v>185</v>
      </c>
      <c r="F69" s="90">
        <v>2370.8000000000002</v>
      </c>
    </row>
    <row r="70" spans="1:6" ht="15.75">
      <c r="C70" s="90" t="s">
        <v>417</v>
      </c>
      <c r="D70" s="90" t="s">
        <v>418</v>
      </c>
      <c r="F70" s="194">
        <v>237.08</v>
      </c>
    </row>
    <row r="71" spans="1:6" ht="15.75">
      <c r="D71" s="90" t="s">
        <v>753</v>
      </c>
      <c r="F71" s="194">
        <v>247.63</v>
      </c>
    </row>
    <row r="73" spans="1:6" ht="15.75">
      <c r="A73" s="91" t="s">
        <v>754</v>
      </c>
      <c r="B73" s="90" t="s">
        <v>159</v>
      </c>
      <c r="C73" s="90" t="s">
        <v>419</v>
      </c>
    </row>
    <row r="74" spans="1:6">
      <c r="C74" s="90" t="s">
        <v>420</v>
      </c>
    </row>
    <row r="75" spans="1:6">
      <c r="A75" s="90">
        <v>9</v>
      </c>
      <c r="B75" s="90" t="s">
        <v>28</v>
      </c>
      <c r="C75" s="90" t="s">
        <v>421</v>
      </c>
      <c r="D75" s="90">
        <v>1128.05</v>
      </c>
      <c r="E75" s="90" t="s">
        <v>28</v>
      </c>
      <c r="F75" s="90">
        <v>10152.450000000001</v>
      </c>
    </row>
    <row r="76" spans="1:6">
      <c r="A76" s="90">
        <v>4.5</v>
      </c>
      <c r="B76" s="90" t="s">
        <v>28</v>
      </c>
      <c r="C76" s="90" t="s">
        <v>189</v>
      </c>
      <c r="D76" s="90">
        <v>3469.61</v>
      </c>
      <c r="E76" s="90" t="s">
        <v>28</v>
      </c>
      <c r="F76" s="90">
        <v>15613.25</v>
      </c>
    </row>
    <row r="77" spans="1:6">
      <c r="A77" s="90">
        <v>1.8</v>
      </c>
      <c r="B77" s="90" t="s">
        <v>180</v>
      </c>
      <c r="C77" s="90" t="s">
        <v>182</v>
      </c>
      <c r="D77" s="90">
        <v>932</v>
      </c>
      <c r="E77" s="90" t="s">
        <v>180</v>
      </c>
      <c r="F77" s="90">
        <v>1677.6</v>
      </c>
    </row>
    <row r="78" spans="1:6">
      <c r="A78" s="90">
        <v>17.7</v>
      </c>
      <c r="B78" s="90" t="s">
        <v>180</v>
      </c>
      <c r="C78" s="90" t="s">
        <v>183</v>
      </c>
      <c r="D78" s="90">
        <v>651</v>
      </c>
      <c r="E78" s="90" t="s">
        <v>180</v>
      </c>
      <c r="F78" s="90">
        <v>11522.7</v>
      </c>
    </row>
    <row r="79" spans="1:6">
      <c r="A79" s="90">
        <v>14.1</v>
      </c>
      <c r="B79" s="90" t="s">
        <v>180</v>
      </c>
      <c r="C79" s="90" t="s">
        <v>184</v>
      </c>
      <c r="D79" s="90">
        <v>534</v>
      </c>
      <c r="E79" s="90" t="s">
        <v>180</v>
      </c>
      <c r="F79" s="90">
        <v>7529.4</v>
      </c>
    </row>
    <row r="80" spans="1:6">
      <c r="B80" s="90" t="s">
        <v>139</v>
      </c>
      <c r="C80" s="90" t="s">
        <v>163</v>
      </c>
      <c r="E80" s="90" t="s">
        <v>139</v>
      </c>
      <c r="F80" s="90">
        <v>0</v>
      </c>
    </row>
    <row r="81" spans="1:6">
      <c r="C81" s="90" t="s">
        <v>185</v>
      </c>
      <c r="F81" s="90">
        <v>46495.4</v>
      </c>
    </row>
    <row r="82" spans="1:6" ht="15.75">
      <c r="C82" s="90" t="s">
        <v>186</v>
      </c>
      <c r="F82" s="194">
        <v>4649.54</v>
      </c>
    </row>
    <row r="84" spans="1:6" ht="15.75">
      <c r="A84" s="91">
        <v>6.5</v>
      </c>
      <c r="B84" s="90" t="s">
        <v>159</v>
      </c>
      <c r="C84" s="90" t="s">
        <v>422</v>
      </c>
    </row>
    <row r="85" spans="1:6">
      <c r="C85" s="90" t="s">
        <v>187</v>
      </c>
    </row>
    <row r="86" spans="1:6">
      <c r="A86" s="90">
        <v>4800</v>
      </c>
      <c r="B86" s="90" t="s">
        <v>178</v>
      </c>
      <c r="C86" s="90" t="s">
        <v>187</v>
      </c>
      <c r="D86" s="90">
        <v>5807.2</v>
      </c>
      <c r="E86" s="90" t="s">
        <v>179</v>
      </c>
      <c r="F86" s="90">
        <v>27874.560000000001</v>
      </c>
    </row>
    <row r="87" spans="1:6">
      <c r="A87" s="90">
        <v>2.5</v>
      </c>
      <c r="B87" s="90" t="s">
        <v>28</v>
      </c>
      <c r="C87" s="90" t="s">
        <v>189</v>
      </c>
      <c r="D87" s="90">
        <v>3469.61</v>
      </c>
      <c r="E87" s="90" t="s">
        <v>28</v>
      </c>
      <c r="F87" s="90">
        <v>8674.0300000000007</v>
      </c>
    </row>
    <row r="88" spans="1:6">
      <c r="A88" s="90">
        <v>3.5</v>
      </c>
      <c r="B88" s="90" t="s">
        <v>180</v>
      </c>
      <c r="C88" s="90" t="s">
        <v>181</v>
      </c>
      <c r="D88" s="90">
        <v>999</v>
      </c>
      <c r="E88" s="90" t="s">
        <v>180</v>
      </c>
      <c r="F88" s="90">
        <v>3496.5</v>
      </c>
    </row>
    <row r="89" spans="1:6">
      <c r="A89" s="90">
        <v>10.6</v>
      </c>
      <c r="B89" s="90" t="s">
        <v>180</v>
      </c>
      <c r="C89" s="90" t="s">
        <v>182</v>
      </c>
      <c r="D89" s="90">
        <v>932</v>
      </c>
      <c r="E89" s="90" t="s">
        <v>180</v>
      </c>
      <c r="F89" s="90">
        <v>9879.2000000000007</v>
      </c>
    </row>
    <row r="90" spans="1:6">
      <c r="A90" s="90">
        <v>7.1</v>
      </c>
      <c r="B90" s="90" t="s">
        <v>180</v>
      </c>
      <c r="C90" s="90" t="s">
        <v>183</v>
      </c>
      <c r="D90" s="90">
        <v>651</v>
      </c>
      <c r="E90" s="90" t="s">
        <v>180</v>
      </c>
      <c r="F90" s="90">
        <v>4622.1000000000004</v>
      </c>
    </row>
    <row r="91" spans="1:6">
      <c r="A91" s="90">
        <v>21.2</v>
      </c>
      <c r="B91" s="90" t="s">
        <v>180</v>
      </c>
      <c r="C91" s="90" t="s">
        <v>184</v>
      </c>
      <c r="D91" s="90">
        <v>534</v>
      </c>
      <c r="E91" s="90" t="s">
        <v>180</v>
      </c>
      <c r="F91" s="90">
        <v>11320.8</v>
      </c>
    </row>
    <row r="92" spans="1:6">
      <c r="B92" s="90" t="s">
        <v>139</v>
      </c>
      <c r="C92" s="90" t="s">
        <v>163</v>
      </c>
      <c r="E92" s="90" t="s">
        <v>139</v>
      </c>
      <c r="F92" s="90">
        <v>5</v>
      </c>
    </row>
    <row r="93" spans="1:6">
      <c r="C93" s="90" t="s">
        <v>185</v>
      </c>
      <c r="F93" s="90">
        <v>65872.19</v>
      </c>
    </row>
    <row r="94" spans="1:6" ht="15.75">
      <c r="C94" s="90" t="s">
        <v>186</v>
      </c>
      <c r="F94" s="194">
        <v>6587.22</v>
      </c>
    </row>
    <row r="96" spans="1:6" ht="12" customHeight="1">
      <c r="C96" s="90" t="s">
        <v>278</v>
      </c>
      <c r="F96" s="194">
        <v>2135</v>
      </c>
    </row>
    <row r="97" spans="1:6" ht="12" customHeight="1"/>
    <row r="98" spans="1:6" ht="15.75">
      <c r="A98" s="91" t="s">
        <v>706</v>
      </c>
      <c r="B98" s="90" t="s">
        <v>159</v>
      </c>
      <c r="C98" s="90" t="s">
        <v>755</v>
      </c>
    </row>
    <row r="99" spans="1:6">
      <c r="C99" s="90" t="s">
        <v>756</v>
      </c>
    </row>
    <row r="100" spans="1:6">
      <c r="A100" s="90">
        <v>0.22</v>
      </c>
      <c r="B100" s="90" t="s">
        <v>28</v>
      </c>
      <c r="C100" s="90" t="s">
        <v>426</v>
      </c>
      <c r="D100" s="90">
        <v>3904.49</v>
      </c>
      <c r="E100" s="90" t="s">
        <v>28</v>
      </c>
      <c r="F100" s="90">
        <v>858.99</v>
      </c>
    </row>
    <row r="101" spans="1:6">
      <c r="A101" s="90">
        <v>2.2000000000000002</v>
      </c>
      <c r="B101" s="90" t="s">
        <v>198</v>
      </c>
      <c r="C101" s="90" t="s">
        <v>181</v>
      </c>
      <c r="D101" s="90">
        <v>999</v>
      </c>
      <c r="E101" s="90" t="s">
        <v>198</v>
      </c>
      <c r="F101" s="90">
        <v>2197.8000000000002</v>
      </c>
    </row>
    <row r="102" spans="1:6">
      <c r="A102" s="90">
        <v>0.5</v>
      </c>
      <c r="B102" s="90" t="s">
        <v>198</v>
      </c>
      <c r="C102" s="90" t="s">
        <v>757</v>
      </c>
      <c r="D102" s="90">
        <v>651</v>
      </c>
      <c r="E102" s="90" t="s">
        <v>198</v>
      </c>
      <c r="F102" s="90">
        <v>325.5</v>
      </c>
    </row>
    <row r="103" spans="1:6">
      <c r="A103" s="90">
        <v>3.2</v>
      </c>
      <c r="B103" s="90" t="s">
        <v>198</v>
      </c>
      <c r="C103" s="90" t="s">
        <v>184</v>
      </c>
      <c r="D103" s="90">
        <v>534</v>
      </c>
      <c r="E103" s="90" t="s">
        <v>198</v>
      </c>
      <c r="F103" s="90">
        <v>1708.8</v>
      </c>
    </row>
    <row r="104" spans="1:6">
      <c r="B104" s="90" t="s">
        <v>139</v>
      </c>
      <c r="C104" s="90" t="s">
        <v>163</v>
      </c>
      <c r="D104" s="90" t="s">
        <v>137</v>
      </c>
      <c r="E104" s="90" t="s">
        <v>139</v>
      </c>
      <c r="F104" s="90">
        <v>5</v>
      </c>
    </row>
    <row r="105" spans="1:6">
      <c r="C105" s="90" t="s">
        <v>190</v>
      </c>
      <c r="F105" s="90">
        <v>5096.09</v>
      </c>
    </row>
    <row r="106" spans="1:6" ht="15.75">
      <c r="C106" s="90" t="s">
        <v>191</v>
      </c>
      <c r="F106" s="194">
        <v>509.61</v>
      </c>
    </row>
    <row r="108" spans="1:6" ht="15.75">
      <c r="A108" s="91">
        <v>29.4</v>
      </c>
      <c r="B108" s="90" t="s">
        <v>159</v>
      </c>
      <c r="C108" s="90" t="s">
        <v>279</v>
      </c>
    </row>
    <row r="109" spans="1:6">
      <c r="C109" s="90" t="s">
        <v>280</v>
      </c>
    </row>
    <row r="110" spans="1:6">
      <c r="A110" s="90">
        <v>1.86</v>
      </c>
      <c r="B110" s="90" t="s">
        <v>194</v>
      </c>
      <c r="C110" s="90" t="s">
        <v>281</v>
      </c>
      <c r="D110" s="90">
        <v>415</v>
      </c>
      <c r="E110" s="90" t="s">
        <v>194</v>
      </c>
      <c r="F110" s="90">
        <v>771.9</v>
      </c>
    </row>
    <row r="111" spans="1:6">
      <c r="A111" s="90">
        <v>0.4</v>
      </c>
      <c r="B111" s="90" t="s">
        <v>199</v>
      </c>
      <c r="C111" s="90" t="s">
        <v>282</v>
      </c>
      <c r="D111" s="90">
        <v>36.1</v>
      </c>
      <c r="E111" s="90" t="s">
        <v>199</v>
      </c>
      <c r="F111" s="90">
        <v>14.44</v>
      </c>
    </row>
    <row r="112" spans="1:6">
      <c r="A112" s="90">
        <v>0.02</v>
      </c>
      <c r="B112" s="90" t="s">
        <v>28</v>
      </c>
      <c r="C112" s="90" t="s">
        <v>283</v>
      </c>
      <c r="D112" s="90">
        <v>6078.89</v>
      </c>
      <c r="E112" s="90" t="s">
        <v>28</v>
      </c>
      <c r="F112" s="90">
        <v>121.58</v>
      </c>
    </row>
    <row r="113" spans="1:6">
      <c r="A113" s="90">
        <v>1</v>
      </c>
      <c r="B113" s="90" t="s">
        <v>198</v>
      </c>
      <c r="C113" s="90" t="s">
        <v>181</v>
      </c>
      <c r="D113" s="90">
        <v>999</v>
      </c>
      <c r="E113" s="90" t="s">
        <v>198</v>
      </c>
      <c r="F113" s="90">
        <v>999</v>
      </c>
    </row>
    <row r="114" spans="1:6">
      <c r="A114" s="90">
        <v>1</v>
      </c>
      <c r="B114" s="90" t="s">
        <v>198</v>
      </c>
      <c r="C114" s="90" t="s">
        <v>284</v>
      </c>
      <c r="D114" s="90">
        <v>651</v>
      </c>
      <c r="E114" s="90" t="s">
        <v>198</v>
      </c>
      <c r="F114" s="90">
        <v>651</v>
      </c>
    </row>
    <row r="115" spans="1:6">
      <c r="B115" s="90" t="s">
        <v>139</v>
      </c>
      <c r="C115" s="90" t="s">
        <v>163</v>
      </c>
      <c r="E115" s="90" t="s">
        <v>139</v>
      </c>
    </row>
    <row r="116" spans="1:6">
      <c r="C116" s="90" t="s">
        <v>285</v>
      </c>
      <c r="F116" s="90">
        <v>2557.92</v>
      </c>
    </row>
    <row r="117" spans="1:6" ht="15.75">
      <c r="C117" s="90" t="s">
        <v>191</v>
      </c>
      <c r="F117" s="194">
        <v>1375.23</v>
      </c>
    </row>
    <row r="118" spans="1:6">
      <c r="A118" s="90" t="s">
        <v>137</v>
      </c>
    </row>
    <row r="119" spans="1:6" ht="15.75">
      <c r="A119" s="91" t="s">
        <v>760</v>
      </c>
      <c r="B119" s="90" t="s">
        <v>159</v>
      </c>
      <c r="C119" s="90" t="s">
        <v>761</v>
      </c>
    </row>
    <row r="120" spans="1:6">
      <c r="C120" s="90" t="s">
        <v>762</v>
      </c>
    </row>
    <row r="121" spans="1:6">
      <c r="C121" s="90" t="s">
        <v>763</v>
      </c>
    </row>
    <row r="122" spans="1:6">
      <c r="C122" s="90" t="s">
        <v>764</v>
      </c>
    </row>
    <row r="123" spans="1:6">
      <c r="C123" s="90" t="s">
        <v>765</v>
      </c>
    </row>
    <row r="124" spans="1:6">
      <c r="A124" s="90">
        <v>12.8</v>
      </c>
      <c r="B124" s="90" t="s">
        <v>28</v>
      </c>
      <c r="C124" s="90" t="s">
        <v>766</v>
      </c>
      <c r="D124" s="90">
        <v>865.9</v>
      </c>
      <c r="E124" s="90" t="s">
        <v>28</v>
      </c>
      <c r="F124" s="90">
        <v>11083.52</v>
      </c>
    </row>
    <row r="125" spans="1:6">
      <c r="A125" s="90">
        <v>5</v>
      </c>
      <c r="B125" s="90" t="s">
        <v>28</v>
      </c>
      <c r="C125" s="90" t="s">
        <v>767</v>
      </c>
      <c r="D125" s="90">
        <v>993</v>
      </c>
      <c r="E125" s="90" t="s">
        <v>28</v>
      </c>
      <c r="F125" s="90">
        <v>4965</v>
      </c>
    </row>
    <row r="126" spans="1:6">
      <c r="A126" s="90">
        <v>1.8</v>
      </c>
      <c r="B126" s="90" t="s">
        <v>198</v>
      </c>
      <c r="C126" s="90" t="s">
        <v>181</v>
      </c>
      <c r="D126" s="90">
        <v>999</v>
      </c>
      <c r="E126" s="90" t="s">
        <v>198</v>
      </c>
      <c r="F126" s="90">
        <v>1798.2</v>
      </c>
    </row>
    <row r="127" spans="1:6">
      <c r="A127" s="90">
        <v>17.7</v>
      </c>
      <c r="B127" s="90" t="s">
        <v>198</v>
      </c>
      <c r="C127" s="90" t="s">
        <v>757</v>
      </c>
      <c r="D127" s="90">
        <v>651</v>
      </c>
      <c r="E127" s="90" t="s">
        <v>198</v>
      </c>
      <c r="F127" s="90">
        <v>11522.7</v>
      </c>
    </row>
    <row r="128" spans="1:6">
      <c r="A128" s="90">
        <v>14.1</v>
      </c>
      <c r="B128" s="90" t="s">
        <v>198</v>
      </c>
      <c r="C128" s="90" t="s">
        <v>184</v>
      </c>
      <c r="D128" s="90">
        <v>534</v>
      </c>
      <c r="E128" s="90" t="s">
        <v>198</v>
      </c>
      <c r="F128" s="90">
        <v>7529.4</v>
      </c>
    </row>
    <row r="129" spans="1:6">
      <c r="B129" s="90" t="s">
        <v>139</v>
      </c>
      <c r="C129" s="90" t="s">
        <v>163</v>
      </c>
      <c r="E129" s="90" t="s">
        <v>139</v>
      </c>
      <c r="F129" s="90">
        <v>0</v>
      </c>
    </row>
    <row r="130" spans="1:6">
      <c r="C130" s="90" t="s">
        <v>185</v>
      </c>
      <c r="F130" s="90">
        <v>36898.82</v>
      </c>
    </row>
    <row r="131" spans="1:6" ht="15.75">
      <c r="C131" s="90" t="s">
        <v>186</v>
      </c>
      <c r="F131" s="194">
        <v>3689.88</v>
      </c>
    </row>
    <row r="133" spans="1:6" ht="15.75">
      <c r="A133" s="91">
        <v>32.1</v>
      </c>
      <c r="B133" s="90" t="s">
        <v>159</v>
      </c>
      <c r="C133" s="90" t="s">
        <v>768</v>
      </c>
    </row>
    <row r="134" spans="1:6">
      <c r="C134" s="90" t="s">
        <v>769</v>
      </c>
    </row>
    <row r="135" spans="1:6">
      <c r="C135" s="90" t="s">
        <v>770</v>
      </c>
    </row>
    <row r="136" spans="1:6">
      <c r="C136" s="90" t="s">
        <v>771</v>
      </c>
    </row>
    <row r="137" spans="1:6">
      <c r="C137" s="90" t="s">
        <v>772</v>
      </c>
    </row>
    <row r="138" spans="1:6">
      <c r="A138" s="90">
        <v>190</v>
      </c>
      <c r="B138" s="90" t="s">
        <v>758</v>
      </c>
      <c r="C138" s="90" t="s">
        <v>773</v>
      </c>
      <c r="D138" s="90">
        <v>16106</v>
      </c>
      <c r="E138" s="90" t="s">
        <v>759</v>
      </c>
      <c r="F138" s="90">
        <v>3060.14</v>
      </c>
    </row>
    <row r="139" spans="1:6">
      <c r="A139" s="90">
        <v>0.12</v>
      </c>
      <c r="B139" s="90" t="s">
        <v>28</v>
      </c>
      <c r="C139" s="90" t="s">
        <v>196</v>
      </c>
      <c r="D139" s="90">
        <v>4629.29</v>
      </c>
      <c r="E139" s="90" t="s">
        <v>28</v>
      </c>
      <c r="F139" s="90">
        <v>555.51</v>
      </c>
    </row>
    <row r="140" spans="1:6">
      <c r="A140" s="90">
        <v>10</v>
      </c>
      <c r="B140" s="90" t="s">
        <v>194</v>
      </c>
      <c r="C140" s="90" t="s">
        <v>774</v>
      </c>
      <c r="D140" s="90">
        <v>314.85000000000002</v>
      </c>
      <c r="E140" s="90" t="s">
        <v>194</v>
      </c>
      <c r="F140" s="90">
        <v>3148.5</v>
      </c>
    </row>
    <row r="141" spans="1:6">
      <c r="A141" s="90">
        <v>1.54</v>
      </c>
      <c r="B141" s="90" t="s">
        <v>199</v>
      </c>
      <c r="C141" s="90" t="s">
        <v>775</v>
      </c>
      <c r="D141" s="90">
        <v>42.7</v>
      </c>
      <c r="E141" s="90" t="s">
        <v>199</v>
      </c>
      <c r="F141" s="90">
        <v>65.760000000000005</v>
      </c>
    </row>
    <row r="142" spans="1:6">
      <c r="A142" s="90">
        <v>1.1000000000000001</v>
      </c>
      <c r="B142" s="90" t="s">
        <v>198</v>
      </c>
      <c r="C142" s="90" t="s">
        <v>181</v>
      </c>
      <c r="D142" s="90">
        <v>999</v>
      </c>
      <c r="E142" s="90" t="s">
        <v>198</v>
      </c>
      <c r="F142" s="90">
        <v>1098.9000000000001</v>
      </c>
    </row>
    <row r="143" spans="1:6">
      <c r="A143" s="90">
        <v>2.1</v>
      </c>
      <c r="B143" s="90" t="s">
        <v>198</v>
      </c>
      <c r="C143" s="90" t="s">
        <v>182</v>
      </c>
      <c r="D143" s="90">
        <v>932</v>
      </c>
      <c r="E143" s="90" t="s">
        <v>198</v>
      </c>
      <c r="F143" s="90">
        <v>1957.2</v>
      </c>
    </row>
    <row r="144" spans="1:6">
      <c r="A144" s="90">
        <v>2.2000000000000002</v>
      </c>
      <c r="B144" s="90" t="s">
        <v>198</v>
      </c>
      <c r="C144" s="90" t="s">
        <v>183</v>
      </c>
      <c r="D144" s="90">
        <v>651</v>
      </c>
      <c r="E144" s="90" t="s">
        <v>198</v>
      </c>
      <c r="F144" s="90">
        <v>1432.2</v>
      </c>
    </row>
    <row r="145" spans="1:6">
      <c r="A145" s="90">
        <v>1.1000000000000001</v>
      </c>
      <c r="B145" s="90" t="s">
        <v>198</v>
      </c>
      <c r="C145" s="90" t="s">
        <v>184</v>
      </c>
      <c r="D145" s="90">
        <v>534</v>
      </c>
      <c r="E145" s="90" t="s">
        <v>198</v>
      </c>
      <c r="F145" s="90">
        <v>587.4</v>
      </c>
    </row>
    <row r="146" spans="1:6">
      <c r="B146" s="90" t="s">
        <v>139</v>
      </c>
      <c r="C146" s="90" t="s">
        <v>163</v>
      </c>
      <c r="E146" s="90" t="s">
        <v>139</v>
      </c>
      <c r="F146" s="90">
        <v>0</v>
      </c>
    </row>
    <row r="147" spans="1:6">
      <c r="C147" s="90" t="s">
        <v>190</v>
      </c>
      <c r="F147" s="90">
        <v>11905.61</v>
      </c>
    </row>
    <row r="148" spans="1:6" ht="15.75">
      <c r="C148" s="90" t="s">
        <v>191</v>
      </c>
      <c r="F148" s="194">
        <v>1190.56</v>
      </c>
    </row>
    <row r="150" spans="1:6">
      <c r="B150" s="90" t="s">
        <v>570</v>
      </c>
      <c r="C150" s="90" t="s">
        <v>888</v>
      </c>
    </row>
    <row r="151" spans="1:6">
      <c r="C151" s="90" t="s">
        <v>889</v>
      </c>
    </row>
    <row r="152" spans="1:6">
      <c r="C152" s="90" t="s">
        <v>520</v>
      </c>
    </row>
    <row r="153" spans="1:6">
      <c r="A153" s="90">
        <v>0.04</v>
      </c>
      <c r="B153" s="90" t="s">
        <v>28</v>
      </c>
      <c r="C153" s="90" t="s">
        <v>890</v>
      </c>
      <c r="D153" s="90">
        <f>[1]Data!$I$1338</f>
        <v>4861.3</v>
      </c>
      <c r="E153" s="90" t="s">
        <v>28</v>
      </c>
      <c r="F153" s="90">
        <f>(A153*D153)</f>
        <v>194.452</v>
      </c>
    </row>
    <row r="154" spans="1:6">
      <c r="A154" s="90">
        <v>2.2000000000000002</v>
      </c>
      <c r="B154" s="90" t="s">
        <v>198</v>
      </c>
      <c r="C154" s="90" t="s">
        <v>182</v>
      </c>
      <c r="D154" s="90">
        <f>[1]Data!$I$1339</f>
        <v>932</v>
      </c>
      <c r="E154" s="90" t="s">
        <v>198</v>
      </c>
      <c r="F154" s="90">
        <f>(A154*D154)</f>
        <v>2050.4</v>
      </c>
    </row>
    <row r="155" spans="1:6">
      <c r="A155" s="90">
        <v>0.5</v>
      </c>
      <c r="B155" s="90" t="s">
        <v>198</v>
      </c>
      <c r="C155" s="90" t="s">
        <v>183</v>
      </c>
      <c r="D155" s="90">
        <f>[1]Data!$I$1340</f>
        <v>651</v>
      </c>
      <c r="E155" s="90" t="s">
        <v>198</v>
      </c>
      <c r="F155" s="90">
        <f>(A155*D155)</f>
        <v>325.5</v>
      </c>
    </row>
    <row r="156" spans="1:6">
      <c r="A156" s="90">
        <v>1.1000000000000001</v>
      </c>
      <c r="B156" s="90" t="s">
        <v>198</v>
      </c>
      <c r="C156" s="90" t="s">
        <v>184</v>
      </c>
      <c r="D156" s="90">
        <f>[1]Data!$I$1341</f>
        <v>534</v>
      </c>
      <c r="E156" s="90" t="s">
        <v>198</v>
      </c>
      <c r="F156" s="90">
        <f>(A156*D156)</f>
        <v>587.40000000000009</v>
      </c>
    </row>
    <row r="157" spans="1:6">
      <c r="B157" s="90" t="s">
        <v>139</v>
      </c>
      <c r="C157" s="90" t="s">
        <v>163</v>
      </c>
      <c r="E157" s="90" t="s">
        <v>139</v>
      </c>
      <c r="F157" s="90">
        <v>0</v>
      </c>
    </row>
    <row r="158" spans="1:6">
      <c r="C158" s="90" t="s">
        <v>190</v>
      </c>
      <c r="F158" s="201">
        <f>SUM(F153:F157)</f>
        <v>3157.752</v>
      </c>
    </row>
    <row r="159" spans="1:6" ht="15.75">
      <c r="C159" s="90" t="s">
        <v>191</v>
      </c>
      <c r="F159" s="202">
        <f>(F158/10)</f>
        <v>315.77519999999998</v>
      </c>
    </row>
    <row r="161" spans="1:6">
      <c r="A161" s="198"/>
      <c r="B161" s="200"/>
      <c r="C161" s="198"/>
      <c r="D161" s="198"/>
      <c r="E161" s="199"/>
      <c r="F161" s="198"/>
    </row>
    <row r="162" spans="1:6" ht="15.75">
      <c r="A162" s="91" t="s">
        <v>776</v>
      </c>
      <c r="B162" s="90" t="s">
        <v>159</v>
      </c>
      <c r="C162" s="90" t="s">
        <v>188</v>
      </c>
    </row>
    <row r="163" spans="1:6">
      <c r="A163" s="90">
        <v>0.14000000000000001</v>
      </c>
      <c r="B163" s="90" t="s">
        <v>28</v>
      </c>
      <c r="C163" s="90" t="s">
        <v>189</v>
      </c>
      <c r="D163" s="90">
        <v>3469.61</v>
      </c>
      <c r="E163" s="90" t="s">
        <v>28</v>
      </c>
      <c r="F163" s="90">
        <v>485.75</v>
      </c>
    </row>
    <row r="164" spans="1:6">
      <c r="A164" s="90">
        <v>1.1000000000000001</v>
      </c>
      <c r="B164" s="90" t="s">
        <v>180</v>
      </c>
      <c r="C164" s="90" t="s">
        <v>181</v>
      </c>
      <c r="D164" s="90">
        <v>999</v>
      </c>
      <c r="E164" s="90" t="s">
        <v>180</v>
      </c>
      <c r="F164" s="90">
        <v>1098.9000000000001</v>
      </c>
    </row>
    <row r="165" spans="1:6">
      <c r="A165" s="90">
        <v>0.5</v>
      </c>
      <c r="B165" s="90" t="s">
        <v>180</v>
      </c>
      <c r="C165" s="90" t="s">
        <v>183</v>
      </c>
      <c r="D165" s="90">
        <v>651</v>
      </c>
      <c r="E165" s="90" t="s">
        <v>180</v>
      </c>
      <c r="F165" s="90">
        <v>325.5</v>
      </c>
    </row>
    <row r="166" spans="1:6">
      <c r="A166" s="90">
        <v>1.1000000000000001</v>
      </c>
      <c r="B166" s="90" t="s">
        <v>180</v>
      </c>
      <c r="C166" s="90" t="s">
        <v>184</v>
      </c>
      <c r="D166" s="90">
        <v>534</v>
      </c>
      <c r="E166" s="90" t="s">
        <v>180</v>
      </c>
      <c r="F166" s="90">
        <v>587.4</v>
      </c>
    </row>
    <row r="167" spans="1:6">
      <c r="B167" s="90" t="s">
        <v>139</v>
      </c>
      <c r="C167" s="90" t="s">
        <v>163</v>
      </c>
      <c r="D167" s="90" t="s">
        <v>137</v>
      </c>
      <c r="E167" s="90" t="s">
        <v>139</v>
      </c>
      <c r="F167" s="90">
        <v>5</v>
      </c>
    </row>
    <row r="168" spans="1:6">
      <c r="C168" s="90" t="s">
        <v>190</v>
      </c>
      <c r="F168" s="90">
        <v>2502.5500000000002</v>
      </c>
    </row>
    <row r="169" spans="1:6" ht="15.75">
      <c r="C169" s="90" t="s">
        <v>191</v>
      </c>
      <c r="F169" s="194">
        <v>250.26</v>
      </c>
    </row>
    <row r="171" spans="1:6" ht="15.75">
      <c r="A171" s="91" t="s">
        <v>777</v>
      </c>
      <c r="B171" s="90" t="s">
        <v>159</v>
      </c>
      <c r="C171" s="90" t="s">
        <v>430</v>
      </c>
    </row>
    <row r="172" spans="1:6">
      <c r="A172" s="90">
        <v>0.14000000000000001</v>
      </c>
      <c r="B172" s="90" t="s">
        <v>28</v>
      </c>
      <c r="C172" s="90" t="s">
        <v>426</v>
      </c>
      <c r="D172" s="90">
        <v>3904.49</v>
      </c>
      <c r="E172" s="90" t="s">
        <v>28</v>
      </c>
      <c r="F172" s="90">
        <v>546.63</v>
      </c>
    </row>
    <row r="173" spans="1:6">
      <c r="A173" s="90">
        <v>1.1000000000000001</v>
      </c>
      <c r="B173" s="90" t="s">
        <v>180</v>
      </c>
      <c r="C173" s="90" t="s">
        <v>181</v>
      </c>
      <c r="D173" s="90">
        <v>999</v>
      </c>
      <c r="E173" s="90" t="s">
        <v>180</v>
      </c>
      <c r="F173" s="90">
        <v>1098.9000000000001</v>
      </c>
    </row>
    <row r="174" spans="1:6">
      <c r="A174" s="90">
        <v>0.5</v>
      </c>
      <c r="B174" s="90" t="s">
        <v>180</v>
      </c>
      <c r="C174" s="90" t="s">
        <v>183</v>
      </c>
      <c r="D174" s="90">
        <v>651</v>
      </c>
      <c r="E174" s="90" t="s">
        <v>180</v>
      </c>
      <c r="F174" s="90">
        <v>325.5</v>
      </c>
    </row>
    <row r="175" spans="1:6">
      <c r="A175" s="90">
        <v>1.1000000000000001</v>
      </c>
      <c r="B175" s="90" t="s">
        <v>180</v>
      </c>
      <c r="C175" s="90" t="s">
        <v>184</v>
      </c>
      <c r="D175" s="90">
        <v>534</v>
      </c>
      <c r="E175" s="90" t="s">
        <v>180</v>
      </c>
      <c r="F175" s="90">
        <v>587.4</v>
      </c>
    </row>
    <row r="176" spans="1:6">
      <c r="B176" s="90" t="s">
        <v>139</v>
      </c>
      <c r="C176" s="90" t="s">
        <v>163</v>
      </c>
      <c r="D176" s="90" t="s">
        <v>137</v>
      </c>
      <c r="E176" s="90" t="s">
        <v>139</v>
      </c>
      <c r="F176" s="90">
        <v>5</v>
      </c>
    </row>
    <row r="177" spans="1:6">
      <c r="C177" s="90" t="s">
        <v>190</v>
      </c>
      <c r="F177" s="90">
        <v>2563.4299999999998</v>
      </c>
    </row>
    <row r="178" spans="1:6" ht="15.75">
      <c r="C178" s="90" t="s">
        <v>191</v>
      </c>
      <c r="F178" s="194">
        <v>256.33999999999997</v>
      </c>
    </row>
    <row r="180" spans="1:6" ht="15.75">
      <c r="A180" s="91" t="s">
        <v>778</v>
      </c>
      <c r="B180" s="90" t="s">
        <v>159</v>
      </c>
      <c r="C180" s="90" t="s">
        <v>577</v>
      </c>
    </row>
    <row r="181" spans="1:6">
      <c r="A181" s="90">
        <v>0.1</v>
      </c>
      <c r="B181" s="90" t="s">
        <v>28</v>
      </c>
      <c r="C181" s="90" t="s">
        <v>578</v>
      </c>
      <c r="D181" s="90">
        <v>4629.29</v>
      </c>
      <c r="E181" s="90" t="s">
        <v>28</v>
      </c>
      <c r="F181" s="90">
        <v>462.93</v>
      </c>
    </row>
    <row r="182" spans="1:6">
      <c r="A182" s="90">
        <v>1.1000000000000001</v>
      </c>
      <c r="B182" s="90" t="s">
        <v>180</v>
      </c>
      <c r="C182" s="90" t="s">
        <v>181</v>
      </c>
      <c r="D182" s="90">
        <v>999</v>
      </c>
      <c r="E182" s="90" t="s">
        <v>180</v>
      </c>
      <c r="F182" s="90">
        <v>1098.9000000000001</v>
      </c>
    </row>
    <row r="183" spans="1:6">
      <c r="A183" s="90">
        <v>1.1000000000000001</v>
      </c>
      <c r="B183" s="90" t="s">
        <v>180</v>
      </c>
      <c r="C183" s="90" t="s">
        <v>183</v>
      </c>
      <c r="D183" s="90">
        <v>651</v>
      </c>
      <c r="E183" s="90" t="s">
        <v>180</v>
      </c>
      <c r="F183" s="90">
        <v>716.1</v>
      </c>
    </row>
    <row r="184" spans="1:6">
      <c r="A184" s="90">
        <v>1.1000000000000001</v>
      </c>
      <c r="B184" s="90" t="s">
        <v>180</v>
      </c>
      <c r="C184" s="90" t="s">
        <v>184</v>
      </c>
      <c r="D184" s="90">
        <v>534</v>
      </c>
      <c r="E184" s="90" t="s">
        <v>180</v>
      </c>
      <c r="F184" s="90">
        <v>587.4</v>
      </c>
    </row>
    <row r="185" spans="1:6">
      <c r="B185" s="90" t="s">
        <v>139</v>
      </c>
      <c r="C185" s="90" t="s">
        <v>163</v>
      </c>
      <c r="D185" s="90" t="s">
        <v>137</v>
      </c>
      <c r="E185" s="90" t="s">
        <v>139</v>
      </c>
      <c r="F185" s="90">
        <v>5</v>
      </c>
    </row>
    <row r="186" spans="1:6">
      <c r="C186" s="90" t="s">
        <v>190</v>
      </c>
      <c r="F186" s="90">
        <v>2870.33</v>
      </c>
    </row>
    <row r="187" spans="1:6" ht="15.75">
      <c r="C187" s="90" t="s">
        <v>191</v>
      </c>
      <c r="F187" s="194">
        <v>287.02999999999997</v>
      </c>
    </row>
    <row r="189" spans="1:6" ht="15.75">
      <c r="A189" s="91">
        <v>9</v>
      </c>
      <c r="B189" s="90" t="s">
        <v>159</v>
      </c>
      <c r="C189" s="90" t="s">
        <v>575</v>
      </c>
    </row>
    <row r="190" spans="1:6">
      <c r="C190" s="90" t="s">
        <v>187</v>
      </c>
    </row>
    <row r="191" spans="1:6">
      <c r="A191" s="90">
        <v>4800</v>
      </c>
      <c r="B191" s="90" t="s">
        <v>178</v>
      </c>
      <c r="C191" s="90" t="s">
        <v>187</v>
      </c>
      <c r="D191" s="90">
        <v>5807.2</v>
      </c>
      <c r="E191" s="90" t="s">
        <v>179</v>
      </c>
      <c r="F191" s="90">
        <v>27874.560000000001</v>
      </c>
    </row>
    <row r="192" spans="1:6">
      <c r="A192" s="90">
        <v>2.5</v>
      </c>
      <c r="B192" s="90" t="s">
        <v>28</v>
      </c>
      <c r="C192" s="90" t="s">
        <v>576</v>
      </c>
      <c r="D192" s="90">
        <v>3179.69</v>
      </c>
      <c r="E192" s="90" t="s">
        <v>28</v>
      </c>
      <c r="F192" s="90">
        <v>7949.23</v>
      </c>
    </row>
    <row r="193" spans="1:6">
      <c r="A193" s="90">
        <v>3.5</v>
      </c>
      <c r="B193" s="90" t="s">
        <v>180</v>
      </c>
      <c r="C193" s="90" t="s">
        <v>181</v>
      </c>
      <c r="D193" s="90">
        <v>999</v>
      </c>
      <c r="E193" s="90" t="s">
        <v>180</v>
      </c>
      <c r="F193" s="90">
        <v>3496.5</v>
      </c>
    </row>
    <row r="194" spans="1:6">
      <c r="A194" s="90">
        <v>10.6</v>
      </c>
      <c r="B194" s="90" t="s">
        <v>180</v>
      </c>
      <c r="C194" s="90" t="s">
        <v>182</v>
      </c>
      <c r="D194" s="90">
        <v>932</v>
      </c>
      <c r="E194" s="90" t="s">
        <v>180</v>
      </c>
      <c r="F194" s="90">
        <v>9879.2000000000007</v>
      </c>
    </row>
    <row r="195" spans="1:6">
      <c r="A195" s="90">
        <v>7.1</v>
      </c>
      <c r="B195" s="90" t="s">
        <v>180</v>
      </c>
      <c r="C195" s="90" t="s">
        <v>183</v>
      </c>
      <c r="D195" s="90">
        <v>651</v>
      </c>
      <c r="E195" s="90" t="s">
        <v>180</v>
      </c>
      <c r="F195" s="90">
        <v>4622.1000000000004</v>
      </c>
    </row>
    <row r="196" spans="1:6">
      <c r="A196" s="90">
        <v>21.2</v>
      </c>
      <c r="B196" s="90" t="s">
        <v>180</v>
      </c>
      <c r="C196" s="90" t="s">
        <v>184</v>
      </c>
      <c r="D196" s="90">
        <v>534</v>
      </c>
      <c r="E196" s="90" t="s">
        <v>180</v>
      </c>
      <c r="F196" s="90">
        <v>11320.8</v>
      </c>
    </row>
    <row r="197" spans="1:6">
      <c r="B197" s="90" t="s">
        <v>139</v>
      </c>
      <c r="C197" s="90" t="s">
        <v>163</v>
      </c>
      <c r="E197" s="90" t="s">
        <v>139</v>
      </c>
      <c r="F197" s="90">
        <v>5</v>
      </c>
    </row>
    <row r="198" spans="1:6">
      <c r="C198" s="90" t="s">
        <v>185</v>
      </c>
      <c r="F198" s="90">
        <v>65147.39</v>
      </c>
    </row>
    <row r="199" spans="1:6" ht="15.75">
      <c r="C199" s="90" t="s">
        <v>186</v>
      </c>
      <c r="F199" s="194">
        <v>6514.74</v>
      </c>
    </row>
    <row r="200" spans="1:6" ht="15.75">
      <c r="C200" s="90" t="s">
        <v>574</v>
      </c>
      <c r="F200" s="194">
        <v>6593.64</v>
      </c>
    </row>
    <row r="202" spans="1:6">
      <c r="C202" s="90" t="s">
        <v>779</v>
      </c>
    </row>
    <row r="203" spans="1:6" ht="15.75">
      <c r="A203" s="91">
        <v>10</v>
      </c>
      <c r="B203" s="90" t="s">
        <v>159</v>
      </c>
      <c r="C203" s="90" t="s">
        <v>780</v>
      </c>
    </row>
    <row r="204" spans="1:6">
      <c r="C204" s="90" t="s">
        <v>187</v>
      </c>
    </row>
    <row r="205" spans="1:6">
      <c r="A205" s="90">
        <v>4800</v>
      </c>
      <c r="B205" s="90" t="s">
        <v>178</v>
      </c>
      <c r="C205" s="90" t="s">
        <v>187</v>
      </c>
      <c r="D205" s="90">
        <v>5807.2</v>
      </c>
      <c r="E205" s="90" t="s">
        <v>179</v>
      </c>
      <c r="F205" s="90">
        <v>27874.560000000001</v>
      </c>
    </row>
    <row r="206" spans="1:6">
      <c r="A206" s="90">
        <v>1.59</v>
      </c>
      <c r="B206" s="90" t="s">
        <v>28</v>
      </c>
      <c r="C206" s="90" t="s">
        <v>426</v>
      </c>
      <c r="D206" s="90">
        <v>3904.49</v>
      </c>
      <c r="E206" s="90" t="s">
        <v>28</v>
      </c>
      <c r="F206" s="90">
        <v>6208.14</v>
      </c>
    </row>
    <row r="207" spans="1:6">
      <c r="A207" s="90">
        <v>7</v>
      </c>
      <c r="B207" s="90" t="s">
        <v>180</v>
      </c>
      <c r="C207" s="90" t="s">
        <v>181</v>
      </c>
      <c r="D207" s="90">
        <v>999</v>
      </c>
      <c r="E207" s="90" t="s">
        <v>180</v>
      </c>
      <c r="F207" s="90">
        <v>6993</v>
      </c>
    </row>
    <row r="208" spans="1:6">
      <c r="A208" s="90">
        <v>7.1</v>
      </c>
      <c r="B208" s="90" t="s">
        <v>180</v>
      </c>
      <c r="C208" s="90" t="s">
        <v>182</v>
      </c>
      <c r="D208" s="90">
        <v>932</v>
      </c>
      <c r="E208" s="90" t="s">
        <v>180</v>
      </c>
      <c r="F208" s="90">
        <v>6617.2</v>
      </c>
    </row>
    <row r="209" spans="1:6">
      <c r="A209" s="90">
        <v>7.1</v>
      </c>
      <c r="B209" s="90" t="s">
        <v>180</v>
      </c>
      <c r="C209" s="90" t="s">
        <v>183</v>
      </c>
      <c r="D209" s="90">
        <v>651</v>
      </c>
      <c r="E209" s="90" t="s">
        <v>180</v>
      </c>
      <c r="F209" s="90">
        <v>4622.1000000000004</v>
      </c>
    </row>
    <row r="210" spans="1:6">
      <c r="A210" s="90">
        <v>21.2</v>
      </c>
      <c r="B210" s="90" t="s">
        <v>180</v>
      </c>
      <c r="C210" s="90" t="s">
        <v>184</v>
      </c>
      <c r="D210" s="90">
        <v>534</v>
      </c>
      <c r="E210" s="90" t="s">
        <v>180</v>
      </c>
      <c r="F210" s="90">
        <v>11320.8</v>
      </c>
    </row>
    <row r="211" spans="1:6">
      <c r="B211" s="90" t="s">
        <v>139</v>
      </c>
      <c r="C211" s="90" t="s">
        <v>163</v>
      </c>
      <c r="D211" s="90" t="s">
        <v>137</v>
      </c>
      <c r="E211" s="90" t="s">
        <v>139</v>
      </c>
      <c r="F211" s="90">
        <v>5</v>
      </c>
    </row>
    <row r="212" spans="1:6">
      <c r="C212" s="90" t="s">
        <v>185</v>
      </c>
      <c r="F212" s="90">
        <v>63640.800000000003</v>
      </c>
    </row>
    <row r="213" spans="1:6">
      <c r="C213" s="90" t="s">
        <v>186</v>
      </c>
      <c r="F213" s="90">
        <v>6364.08</v>
      </c>
    </row>
    <row r="214" spans="1:6">
      <c r="B214" s="90" t="s">
        <v>570</v>
      </c>
      <c r="C214" s="90" t="s">
        <v>571</v>
      </c>
    </row>
    <row r="215" spans="1:6">
      <c r="A215" s="90">
        <v>1.1000000000000001</v>
      </c>
      <c r="B215" s="90" t="s">
        <v>28</v>
      </c>
      <c r="C215" s="90" t="s">
        <v>572</v>
      </c>
      <c r="D215" s="90">
        <v>6364.08</v>
      </c>
      <c r="E215" s="90" t="s">
        <v>28</v>
      </c>
      <c r="F215" s="90">
        <v>7000.49</v>
      </c>
    </row>
    <row r="216" spans="1:6">
      <c r="A216" s="90">
        <v>1</v>
      </c>
      <c r="B216" s="90" t="s">
        <v>198</v>
      </c>
      <c r="C216" s="90" t="s">
        <v>181</v>
      </c>
      <c r="D216" s="90">
        <v>999</v>
      </c>
      <c r="E216" s="90" t="s">
        <v>180</v>
      </c>
      <c r="F216" s="90">
        <v>999</v>
      </c>
    </row>
    <row r="217" spans="1:6">
      <c r="B217" s="90" t="s">
        <v>139</v>
      </c>
      <c r="C217" s="90" t="s">
        <v>163</v>
      </c>
      <c r="D217" s="90" t="s">
        <v>137</v>
      </c>
      <c r="E217" s="90" t="s">
        <v>139</v>
      </c>
      <c r="F217" s="90">
        <v>0</v>
      </c>
    </row>
    <row r="218" spans="1:6">
      <c r="C218" s="90" t="s">
        <v>190</v>
      </c>
      <c r="F218" s="90">
        <v>7999.49</v>
      </c>
    </row>
    <row r="219" spans="1:6" ht="15.75">
      <c r="C219" s="90" t="s">
        <v>191</v>
      </c>
      <c r="F219" s="194">
        <v>799.95</v>
      </c>
    </row>
    <row r="220" spans="1:6" ht="15.75">
      <c r="C220" s="90" t="s">
        <v>574</v>
      </c>
      <c r="E220" s="90">
        <v>8.68</v>
      </c>
      <c r="F220" s="194">
        <v>808.63</v>
      </c>
    </row>
    <row r="222" spans="1:6" ht="15.75">
      <c r="A222" s="91">
        <v>52</v>
      </c>
      <c r="B222" s="90" t="s">
        <v>159</v>
      </c>
      <c r="C222" s="90" t="s">
        <v>781</v>
      </c>
    </row>
    <row r="223" spans="1:6">
      <c r="C223" s="90" t="s">
        <v>782</v>
      </c>
    </row>
    <row r="224" spans="1:6">
      <c r="C224" s="90" t="s">
        <v>783</v>
      </c>
    </row>
    <row r="225" spans="1:6">
      <c r="C225" s="90" t="s">
        <v>784</v>
      </c>
    </row>
    <row r="226" spans="1:6">
      <c r="C226" s="90" t="s">
        <v>785</v>
      </c>
    </row>
    <row r="227" spans="1:6">
      <c r="C227" s="90" t="s">
        <v>786</v>
      </c>
    </row>
    <row r="228" spans="1:6">
      <c r="C228" s="90" t="s">
        <v>787</v>
      </c>
    </row>
    <row r="229" spans="1:6">
      <c r="C229" s="90" t="s">
        <v>788</v>
      </c>
    </row>
    <row r="230" spans="1:6">
      <c r="B230" s="90" t="s">
        <v>159</v>
      </c>
      <c r="C230" s="90" t="s">
        <v>215</v>
      </c>
    </row>
    <row r="231" spans="1:6">
      <c r="C231" s="90" t="s">
        <v>216</v>
      </c>
    </row>
    <row r="232" spans="1:6" ht="15.75">
      <c r="B232" s="91" t="s">
        <v>217</v>
      </c>
      <c r="C232" s="90" t="s">
        <v>218</v>
      </c>
    </row>
    <row r="233" spans="1:6">
      <c r="A233" s="90">
        <v>1</v>
      </c>
      <c r="B233" s="90" t="s">
        <v>147</v>
      </c>
      <c r="C233" s="90" t="s">
        <v>219</v>
      </c>
      <c r="D233" s="90">
        <v>26</v>
      </c>
      <c r="E233" s="90" t="s">
        <v>147</v>
      </c>
      <c r="F233" s="90">
        <v>26</v>
      </c>
    </row>
    <row r="234" spans="1:6">
      <c r="A234" s="90">
        <v>1</v>
      </c>
      <c r="B234" s="90" t="s">
        <v>139</v>
      </c>
      <c r="C234" s="90" t="s">
        <v>220</v>
      </c>
      <c r="D234" s="90">
        <v>18.2</v>
      </c>
      <c r="E234" s="90" t="s">
        <v>139</v>
      </c>
      <c r="F234" s="90">
        <v>18.2</v>
      </c>
    </row>
    <row r="235" spans="1:6">
      <c r="A235" s="90">
        <v>1</v>
      </c>
      <c r="B235" s="90" t="s">
        <v>147</v>
      </c>
      <c r="C235" s="90" t="s">
        <v>221</v>
      </c>
      <c r="D235" s="90">
        <v>185.72</v>
      </c>
      <c r="E235" s="90" t="s">
        <v>147</v>
      </c>
      <c r="F235" s="90">
        <v>185.72</v>
      </c>
    </row>
    <row r="236" spans="1:6" ht="15.75">
      <c r="C236" s="90" t="s">
        <v>222</v>
      </c>
      <c r="F236" s="194">
        <v>229.92</v>
      </c>
    </row>
    <row r="237" spans="1:6">
      <c r="C237" s="90" t="s">
        <v>137</v>
      </c>
      <c r="D237" s="90" t="s">
        <v>137</v>
      </c>
    </row>
    <row r="238" spans="1:6" ht="15.75">
      <c r="B238" s="91" t="s">
        <v>789</v>
      </c>
      <c r="C238" s="90" t="s">
        <v>223</v>
      </c>
    </row>
    <row r="239" spans="1:6">
      <c r="A239" s="90">
        <v>1</v>
      </c>
      <c r="B239" s="90" t="s">
        <v>147</v>
      </c>
      <c r="C239" s="90" t="s">
        <v>224</v>
      </c>
      <c r="D239" s="90">
        <v>35</v>
      </c>
      <c r="E239" s="90" t="s">
        <v>147</v>
      </c>
      <c r="F239" s="90">
        <v>35</v>
      </c>
    </row>
    <row r="240" spans="1:6">
      <c r="A240" s="90">
        <v>1</v>
      </c>
      <c r="B240" s="90" t="s">
        <v>139</v>
      </c>
      <c r="C240" s="90" t="s">
        <v>225</v>
      </c>
      <c r="D240" s="90">
        <v>14</v>
      </c>
      <c r="E240" s="90" t="s">
        <v>139</v>
      </c>
      <c r="F240" s="90">
        <v>14</v>
      </c>
    </row>
    <row r="241" spans="1:6">
      <c r="A241" s="90">
        <v>1</v>
      </c>
      <c r="B241" s="90" t="s">
        <v>147</v>
      </c>
      <c r="C241" s="90" t="s">
        <v>221</v>
      </c>
      <c r="D241" s="90">
        <v>185.76</v>
      </c>
      <c r="E241" s="90" t="s">
        <v>147</v>
      </c>
      <c r="F241" s="90">
        <v>185.76</v>
      </c>
    </row>
    <row r="242" spans="1:6" ht="15.75">
      <c r="C242" s="90" t="s">
        <v>222</v>
      </c>
      <c r="F242" s="194">
        <v>234.76</v>
      </c>
    </row>
    <row r="243" spans="1:6">
      <c r="D243" s="90" t="s">
        <v>137</v>
      </c>
    </row>
    <row r="244" spans="1:6" ht="15.75">
      <c r="B244" s="91" t="s">
        <v>790</v>
      </c>
      <c r="C244" s="90" t="s">
        <v>226</v>
      </c>
    </row>
    <row r="245" spans="1:6">
      <c r="A245" s="90">
        <v>1</v>
      </c>
      <c r="B245" s="90" t="s">
        <v>147</v>
      </c>
      <c r="C245" s="90" t="s">
        <v>227</v>
      </c>
      <c r="D245" s="90">
        <v>52</v>
      </c>
      <c r="E245" s="90" t="s">
        <v>147</v>
      </c>
      <c r="F245" s="90">
        <v>52</v>
      </c>
    </row>
    <row r="246" spans="1:6">
      <c r="A246" s="90">
        <v>1</v>
      </c>
      <c r="B246" s="90" t="s">
        <v>139</v>
      </c>
      <c r="C246" s="90" t="s">
        <v>228</v>
      </c>
      <c r="D246" s="90">
        <v>10.4</v>
      </c>
      <c r="E246" s="90" t="s">
        <v>139</v>
      </c>
      <c r="F246" s="90">
        <v>10.4</v>
      </c>
    </row>
    <row r="247" spans="1:6">
      <c r="A247" s="90">
        <v>1</v>
      </c>
      <c r="B247" s="90" t="s">
        <v>147</v>
      </c>
      <c r="C247" s="90" t="s">
        <v>221</v>
      </c>
      <c r="D247" s="90">
        <v>190.14</v>
      </c>
      <c r="E247" s="90" t="s">
        <v>147</v>
      </c>
      <c r="F247" s="90">
        <v>190.14</v>
      </c>
    </row>
    <row r="248" spans="1:6" ht="15.75">
      <c r="C248" s="90" t="s">
        <v>222</v>
      </c>
      <c r="F248" s="194">
        <v>252.54</v>
      </c>
    </row>
    <row r="250" spans="1:6">
      <c r="C250" s="90" t="s">
        <v>390</v>
      </c>
    </row>
    <row r="251" spans="1:6">
      <c r="C251" s="90" t="s">
        <v>391</v>
      </c>
    </row>
    <row r="252" spans="1:6">
      <c r="C252" s="90" t="s">
        <v>205</v>
      </c>
    </row>
    <row r="253" spans="1:6">
      <c r="A253" s="90">
        <v>2.2200000000000002</v>
      </c>
      <c r="B253" s="90" t="s">
        <v>206</v>
      </c>
      <c r="C253" s="90" t="s">
        <v>207</v>
      </c>
      <c r="D253" s="90">
        <v>238.9</v>
      </c>
      <c r="E253" s="90" t="s">
        <v>206</v>
      </c>
      <c r="F253" s="90">
        <v>530.36</v>
      </c>
    </row>
    <row r="254" spans="1:6">
      <c r="A254" s="90">
        <v>1.2</v>
      </c>
      <c r="B254" s="90" t="s">
        <v>208</v>
      </c>
      <c r="C254" s="90" t="s">
        <v>209</v>
      </c>
      <c r="D254" s="90">
        <v>797</v>
      </c>
      <c r="E254" s="90" t="s">
        <v>208</v>
      </c>
      <c r="F254" s="90">
        <v>956.4</v>
      </c>
    </row>
    <row r="255" spans="1:6">
      <c r="A255" s="90">
        <v>10</v>
      </c>
      <c r="B255" s="90" t="s">
        <v>146</v>
      </c>
      <c r="C255" s="90" t="s">
        <v>392</v>
      </c>
      <c r="D255" s="90">
        <v>9.85</v>
      </c>
      <c r="E255" s="90" t="s">
        <v>146</v>
      </c>
      <c r="F255" s="90">
        <v>98.5</v>
      </c>
    </row>
    <row r="256" spans="1:6">
      <c r="C256" s="90" t="s">
        <v>211</v>
      </c>
      <c r="D256" s="90" t="s">
        <v>212</v>
      </c>
      <c r="F256" s="90">
        <v>6.65</v>
      </c>
    </row>
    <row r="257" spans="1:6">
      <c r="C257" s="90" t="s">
        <v>190</v>
      </c>
      <c r="F257" s="90">
        <v>1591.91</v>
      </c>
    </row>
    <row r="258" spans="1:6" ht="15.75">
      <c r="C258" s="90" t="s">
        <v>191</v>
      </c>
      <c r="F258" s="194">
        <v>159.19</v>
      </c>
    </row>
    <row r="260" spans="1:6">
      <c r="C260" s="90" t="s">
        <v>390</v>
      </c>
    </row>
    <row r="261" spans="1:6">
      <c r="C261" s="90" t="s">
        <v>204</v>
      </c>
    </row>
    <row r="262" spans="1:6">
      <c r="C262" s="90" t="s">
        <v>205</v>
      </c>
    </row>
    <row r="263" spans="1:6">
      <c r="A263" s="90">
        <v>1.89</v>
      </c>
      <c r="B263" s="90" t="s">
        <v>206</v>
      </c>
      <c r="C263" s="90" t="s">
        <v>207</v>
      </c>
      <c r="D263" s="90">
        <v>227.6</v>
      </c>
      <c r="E263" s="90" t="s">
        <v>206</v>
      </c>
      <c r="F263" s="90">
        <v>430.16</v>
      </c>
    </row>
    <row r="264" spans="1:6">
      <c r="A264" s="90">
        <v>1.1000000000000001</v>
      </c>
      <c r="B264" s="90" t="s">
        <v>208</v>
      </c>
      <c r="C264" s="90" t="s">
        <v>209</v>
      </c>
      <c r="D264" s="90">
        <v>797</v>
      </c>
      <c r="E264" s="90" t="s">
        <v>208</v>
      </c>
      <c r="F264" s="90">
        <v>876.7</v>
      </c>
    </row>
    <row r="265" spans="1:6">
      <c r="A265" s="90">
        <v>10</v>
      </c>
      <c r="B265" s="90" t="s">
        <v>146</v>
      </c>
      <c r="C265" s="90" t="s">
        <v>392</v>
      </c>
      <c r="D265" s="90">
        <v>9.1</v>
      </c>
      <c r="E265" s="90" t="s">
        <v>146</v>
      </c>
      <c r="F265" s="90">
        <v>91</v>
      </c>
    </row>
    <row r="266" spans="1:6">
      <c r="C266" s="90" t="s">
        <v>211</v>
      </c>
      <c r="D266" s="90" t="s">
        <v>212</v>
      </c>
      <c r="F266" s="90">
        <v>1.9</v>
      </c>
    </row>
    <row r="267" spans="1:6">
      <c r="C267" s="90" t="s">
        <v>190</v>
      </c>
      <c r="F267" s="90">
        <v>1399.76</v>
      </c>
    </row>
    <row r="268" spans="1:6" ht="15.75">
      <c r="C268" s="90" t="s">
        <v>191</v>
      </c>
      <c r="F268" s="194">
        <v>139.97999999999999</v>
      </c>
    </row>
    <row r="270" spans="1:6">
      <c r="B270" s="90" t="s">
        <v>159</v>
      </c>
      <c r="C270" s="90" t="s">
        <v>791</v>
      </c>
    </row>
    <row r="271" spans="1:6">
      <c r="C271" s="90" t="s">
        <v>403</v>
      </c>
    </row>
    <row r="272" spans="1:6">
      <c r="C272" s="90" t="s">
        <v>404</v>
      </c>
    </row>
    <row r="273" spans="1:6">
      <c r="A273" s="90">
        <v>1.34</v>
      </c>
      <c r="B273" s="90" t="s">
        <v>199</v>
      </c>
      <c r="C273" s="90" t="s">
        <v>792</v>
      </c>
      <c r="D273" s="90">
        <v>73.8</v>
      </c>
      <c r="E273" s="90" t="s">
        <v>199</v>
      </c>
      <c r="F273" s="90">
        <v>98.89</v>
      </c>
    </row>
    <row r="274" spans="1:6">
      <c r="A274" s="90">
        <v>0.5</v>
      </c>
      <c r="B274" s="90" t="s">
        <v>198</v>
      </c>
      <c r="C274" s="90" t="s">
        <v>209</v>
      </c>
      <c r="D274" s="90">
        <v>797</v>
      </c>
      <c r="E274" s="90" t="s">
        <v>198</v>
      </c>
      <c r="F274" s="90">
        <v>398.5</v>
      </c>
    </row>
    <row r="275" spans="1:6">
      <c r="A275" s="90">
        <v>0.5</v>
      </c>
      <c r="B275" s="90" t="s">
        <v>198</v>
      </c>
      <c r="C275" s="90" t="s">
        <v>183</v>
      </c>
      <c r="D275" s="90">
        <v>651</v>
      </c>
      <c r="E275" s="90" t="s">
        <v>198</v>
      </c>
      <c r="F275" s="90">
        <v>325.5</v>
      </c>
    </row>
    <row r="276" spans="1:6">
      <c r="A276" s="90">
        <v>0.8</v>
      </c>
      <c r="B276" s="90" t="s">
        <v>198</v>
      </c>
      <c r="C276" s="90" t="s">
        <v>184</v>
      </c>
      <c r="D276" s="90">
        <v>534</v>
      </c>
      <c r="E276" s="90" t="s">
        <v>198</v>
      </c>
      <c r="F276" s="90">
        <v>427.2</v>
      </c>
    </row>
    <row r="277" spans="1:6">
      <c r="B277" s="90" t="s">
        <v>139</v>
      </c>
      <c r="C277" s="90" t="s">
        <v>402</v>
      </c>
      <c r="D277" s="90" t="s">
        <v>137</v>
      </c>
      <c r="E277" s="90" t="s">
        <v>139</v>
      </c>
      <c r="F277" s="90">
        <v>2.6</v>
      </c>
    </row>
    <row r="278" spans="1:6">
      <c r="C278" s="90" t="s">
        <v>190</v>
      </c>
      <c r="F278" s="90">
        <v>1252.69</v>
      </c>
    </row>
    <row r="279" spans="1:6" ht="15.75">
      <c r="C279" s="90" t="s">
        <v>191</v>
      </c>
      <c r="F279" s="194">
        <v>125.27</v>
      </c>
    </row>
    <row r="281" spans="1:6">
      <c r="C281" s="90" t="s">
        <v>793</v>
      </c>
    </row>
    <row r="282" spans="1:6">
      <c r="A282" s="90">
        <v>1.4</v>
      </c>
      <c r="B282" s="90" t="s">
        <v>401</v>
      </c>
      <c r="C282" s="90" t="s">
        <v>519</v>
      </c>
      <c r="D282" s="90">
        <v>295.60000000000002</v>
      </c>
      <c r="E282" s="90" t="s">
        <v>401</v>
      </c>
      <c r="F282" s="90">
        <v>413.84</v>
      </c>
    </row>
    <row r="283" spans="1:6">
      <c r="A283" s="90">
        <v>1.5</v>
      </c>
      <c r="B283" s="90" t="s">
        <v>198</v>
      </c>
      <c r="C283" s="90" t="s">
        <v>794</v>
      </c>
      <c r="D283" s="90">
        <v>797</v>
      </c>
      <c r="E283" s="90" t="s">
        <v>198</v>
      </c>
      <c r="F283" s="90">
        <v>1195.5</v>
      </c>
    </row>
    <row r="284" spans="1:6">
      <c r="A284" s="90">
        <v>10</v>
      </c>
      <c r="B284" s="90" t="s">
        <v>146</v>
      </c>
      <c r="C284" s="90" t="s">
        <v>795</v>
      </c>
      <c r="D284" s="90">
        <v>4.2</v>
      </c>
      <c r="E284" s="90" t="s">
        <v>146</v>
      </c>
      <c r="F284" s="90">
        <v>42</v>
      </c>
    </row>
    <row r="285" spans="1:6">
      <c r="C285" s="90" t="s">
        <v>211</v>
      </c>
      <c r="D285" s="90" t="s">
        <v>796</v>
      </c>
      <c r="F285" s="90">
        <v>4.33</v>
      </c>
    </row>
    <row r="286" spans="1:6">
      <c r="C286" s="90" t="s">
        <v>190</v>
      </c>
      <c r="F286" s="90">
        <v>1655.67</v>
      </c>
    </row>
    <row r="287" spans="1:6" ht="15.75">
      <c r="C287" s="90" t="s">
        <v>191</v>
      </c>
      <c r="F287" s="194">
        <v>165.57</v>
      </c>
    </row>
    <row r="289" spans="1:6">
      <c r="C289" s="90" t="s">
        <v>203</v>
      </c>
    </row>
    <row r="290" spans="1:6">
      <c r="C290" s="90" t="s">
        <v>204</v>
      </c>
    </row>
    <row r="291" spans="1:6">
      <c r="C291" s="90" t="s">
        <v>205</v>
      </c>
    </row>
    <row r="292" spans="1:6">
      <c r="A292" s="90">
        <v>1.1100000000000001</v>
      </c>
      <c r="B292" s="90" t="s">
        <v>206</v>
      </c>
      <c r="C292" s="90" t="s">
        <v>207</v>
      </c>
      <c r="D292" s="90">
        <v>227.6</v>
      </c>
      <c r="E292" s="90" t="s">
        <v>206</v>
      </c>
      <c r="F292" s="90">
        <v>252.64</v>
      </c>
    </row>
    <row r="293" spans="1:6">
      <c r="A293" s="90">
        <v>0.7</v>
      </c>
      <c r="B293" s="90" t="s">
        <v>208</v>
      </c>
      <c r="C293" s="90" t="s">
        <v>209</v>
      </c>
      <c r="D293" s="90">
        <v>797</v>
      </c>
      <c r="E293" s="90" t="s">
        <v>208</v>
      </c>
      <c r="F293" s="90">
        <v>557.9</v>
      </c>
    </row>
    <row r="294" spans="1:6">
      <c r="A294" s="90">
        <v>10</v>
      </c>
      <c r="B294" s="90" t="s">
        <v>146</v>
      </c>
      <c r="C294" s="90" t="s">
        <v>797</v>
      </c>
      <c r="D294" s="90">
        <v>9.1</v>
      </c>
      <c r="E294" s="90" t="s">
        <v>146</v>
      </c>
      <c r="F294" s="90">
        <v>91</v>
      </c>
    </row>
    <row r="295" spans="1:6">
      <c r="C295" s="90" t="s">
        <v>211</v>
      </c>
      <c r="D295" s="90" t="s">
        <v>212</v>
      </c>
      <c r="F295" s="90">
        <v>2.8</v>
      </c>
    </row>
    <row r="296" spans="1:6">
      <c r="C296" s="90" t="s">
        <v>190</v>
      </c>
      <c r="F296" s="90">
        <v>904.34</v>
      </c>
    </row>
    <row r="297" spans="1:6" ht="15.75">
      <c r="C297" s="90" t="s">
        <v>191</v>
      </c>
      <c r="F297" s="194">
        <v>90.43</v>
      </c>
    </row>
    <row r="299" spans="1:6">
      <c r="C299" s="90" t="s">
        <v>798</v>
      </c>
    </row>
    <row r="300" spans="1:6">
      <c r="C300" s="90" t="s">
        <v>799</v>
      </c>
    </row>
    <row r="301" spans="1:6">
      <c r="C301" s="90" t="s">
        <v>800</v>
      </c>
    </row>
    <row r="302" spans="1:6">
      <c r="A302" s="90">
        <v>0.1</v>
      </c>
      <c r="B302" s="90" t="s">
        <v>149</v>
      </c>
      <c r="C302" s="90" t="s">
        <v>801</v>
      </c>
      <c r="D302" s="90">
        <v>881</v>
      </c>
      <c r="E302" s="90" t="s">
        <v>148</v>
      </c>
      <c r="F302" s="90">
        <v>88.1</v>
      </c>
    </row>
    <row r="303" spans="1:6">
      <c r="A303" s="90">
        <v>0.1</v>
      </c>
      <c r="B303" s="90" t="s">
        <v>802</v>
      </c>
      <c r="C303" s="90" t="s">
        <v>803</v>
      </c>
      <c r="D303" s="90">
        <v>651</v>
      </c>
      <c r="E303" s="90" t="s">
        <v>148</v>
      </c>
      <c r="F303" s="90">
        <v>65.099999999999994</v>
      </c>
    </row>
    <row r="304" spans="1:6">
      <c r="A304" s="90">
        <v>10</v>
      </c>
      <c r="B304" s="90" t="s">
        <v>804</v>
      </c>
      <c r="C304" s="90" t="s">
        <v>805</v>
      </c>
      <c r="D304" s="90">
        <v>18.45</v>
      </c>
      <c r="E304" s="90" t="s">
        <v>806</v>
      </c>
      <c r="F304" s="90">
        <v>1.85</v>
      </c>
    </row>
    <row r="305" spans="1:6">
      <c r="A305" s="90">
        <v>0.25</v>
      </c>
      <c r="B305" s="90" t="s">
        <v>149</v>
      </c>
      <c r="C305" s="90" t="s">
        <v>807</v>
      </c>
      <c r="D305" s="90">
        <v>3.6</v>
      </c>
      <c r="E305" s="90" t="s">
        <v>148</v>
      </c>
      <c r="F305" s="90">
        <v>1</v>
      </c>
    </row>
    <row r="306" spans="1:6">
      <c r="D306" s="90" t="s">
        <v>808</v>
      </c>
      <c r="F306" s="90">
        <v>156.05000000000001</v>
      </c>
    </row>
    <row r="307" spans="1:6">
      <c r="C307" s="90" t="s">
        <v>809</v>
      </c>
      <c r="D307" s="90" t="s">
        <v>810</v>
      </c>
      <c r="E307" s="90" t="s">
        <v>810</v>
      </c>
      <c r="F307" s="90" t="s">
        <v>811</v>
      </c>
    </row>
    <row r="308" spans="1:6">
      <c r="D308" s="90">
        <v>331</v>
      </c>
      <c r="E308" s="90">
        <v>331</v>
      </c>
      <c r="F308" s="90">
        <v>283</v>
      </c>
    </row>
    <row r="309" spans="1:6">
      <c r="C309" s="90" t="s">
        <v>812</v>
      </c>
      <c r="D309" s="90">
        <v>156.05000000000001</v>
      </c>
      <c r="E309" s="90">
        <v>156.05000000000001</v>
      </c>
      <c r="F309" s="90">
        <v>156.05000000000001</v>
      </c>
    </row>
    <row r="310" spans="1:6">
      <c r="C310" s="90" t="s">
        <v>253</v>
      </c>
      <c r="D310" s="90">
        <v>487.05</v>
      </c>
      <c r="E310" s="90">
        <v>487.05</v>
      </c>
      <c r="F310" s="90">
        <v>439.05</v>
      </c>
    </row>
    <row r="311" spans="1:6" ht="15.75">
      <c r="D311" s="90">
        <v>488</v>
      </c>
      <c r="E311" s="194">
        <v>488</v>
      </c>
      <c r="F311" s="194">
        <v>440</v>
      </c>
    </row>
    <row r="313" spans="1:6">
      <c r="B313" s="90" t="s">
        <v>570</v>
      </c>
      <c r="C313" s="90" t="s">
        <v>579</v>
      </c>
    </row>
    <row r="314" spans="1:6">
      <c r="A314" s="90">
        <v>7.0000000000000007E-2</v>
      </c>
      <c r="B314" s="90" t="s">
        <v>28</v>
      </c>
      <c r="C314" s="90" t="s">
        <v>580</v>
      </c>
      <c r="D314" s="90">
        <v>1348</v>
      </c>
      <c r="E314" s="90" t="s">
        <v>28</v>
      </c>
      <c r="F314" s="90">
        <v>94.36</v>
      </c>
    </row>
    <row r="315" spans="1:6">
      <c r="A315" s="90">
        <v>1.6</v>
      </c>
      <c r="B315" s="90" t="s">
        <v>180</v>
      </c>
      <c r="C315" s="90" t="s">
        <v>182</v>
      </c>
      <c r="D315" s="90">
        <v>932</v>
      </c>
      <c r="E315" s="90" t="s">
        <v>180</v>
      </c>
      <c r="F315" s="90">
        <v>1491.2</v>
      </c>
    </row>
    <row r="316" spans="1:6">
      <c r="A316" s="90">
        <v>0.5</v>
      </c>
      <c r="B316" s="90" t="s">
        <v>180</v>
      </c>
      <c r="C316" s="90" t="s">
        <v>183</v>
      </c>
      <c r="D316" s="90">
        <v>651</v>
      </c>
      <c r="E316" s="90" t="s">
        <v>180</v>
      </c>
      <c r="F316" s="90">
        <v>325.5</v>
      </c>
    </row>
    <row r="317" spans="1:6">
      <c r="A317" s="90">
        <v>2.7</v>
      </c>
      <c r="B317" s="90" t="s">
        <v>180</v>
      </c>
      <c r="C317" s="90" t="s">
        <v>184</v>
      </c>
      <c r="D317" s="90">
        <v>534</v>
      </c>
      <c r="E317" s="90" t="s">
        <v>180</v>
      </c>
      <c r="F317" s="90">
        <v>1441.8</v>
      </c>
    </row>
    <row r="318" spans="1:6">
      <c r="B318" s="90" t="s">
        <v>139</v>
      </c>
      <c r="C318" s="90" t="s">
        <v>581</v>
      </c>
      <c r="D318" s="90" t="s">
        <v>137</v>
      </c>
      <c r="E318" s="90" t="s">
        <v>139</v>
      </c>
      <c r="F318" s="90">
        <v>2.09</v>
      </c>
    </row>
    <row r="319" spans="1:6">
      <c r="C319" s="90" t="s">
        <v>582</v>
      </c>
      <c r="F319" s="90">
        <v>3354.95</v>
      </c>
    </row>
    <row r="320" spans="1:6" ht="15.75">
      <c r="C320" s="90" t="s">
        <v>191</v>
      </c>
      <c r="F320" s="194">
        <v>33.549999999999997</v>
      </c>
    </row>
    <row r="322" spans="1:6" ht="15.75">
      <c r="A322" s="91">
        <v>44.1</v>
      </c>
      <c r="B322" s="90" t="s">
        <v>159</v>
      </c>
      <c r="C322" s="90" t="s">
        <v>583</v>
      </c>
    </row>
    <row r="323" spans="1:6">
      <c r="C323" s="90" t="s">
        <v>584</v>
      </c>
    </row>
    <row r="324" spans="1:6">
      <c r="C324" s="90" t="s">
        <v>596</v>
      </c>
    </row>
    <row r="325" spans="1:6">
      <c r="A325" s="90">
        <v>3</v>
      </c>
      <c r="B325" s="90" t="s">
        <v>585</v>
      </c>
      <c r="C325" s="90" t="s">
        <v>586</v>
      </c>
      <c r="D325" s="90">
        <v>120.54</v>
      </c>
      <c r="E325" s="90" t="s">
        <v>585</v>
      </c>
      <c r="F325" s="90">
        <v>361.62</v>
      </c>
    </row>
    <row r="326" spans="1:6">
      <c r="A326" s="90">
        <v>1</v>
      </c>
      <c r="B326" s="90" t="s">
        <v>180</v>
      </c>
      <c r="C326" s="90" t="s">
        <v>587</v>
      </c>
      <c r="D326" s="90">
        <v>76</v>
      </c>
      <c r="E326" s="90" t="s">
        <v>180</v>
      </c>
      <c r="F326" s="90">
        <v>76</v>
      </c>
    </row>
    <row r="327" spans="1:6">
      <c r="A327" s="90">
        <v>1</v>
      </c>
      <c r="B327" s="90" t="s">
        <v>180</v>
      </c>
      <c r="C327" s="90" t="s">
        <v>588</v>
      </c>
      <c r="D327" s="90">
        <v>83.4</v>
      </c>
      <c r="E327" s="90" t="s">
        <v>180</v>
      </c>
      <c r="F327" s="90">
        <v>83.4</v>
      </c>
    </row>
    <row r="328" spans="1:6">
      <c r="A328" s="90">
        <v>2</v>
      </c>
      <c r="B328" s="90" t="s">
        <v>180</v>
      </c>
      <c r="C328" s="90" t="s">
        <v>589</v>
      </c>
      <c r="D328" s="90">
        <v>21.6</v>
      </c>
      <c r="E328" s="90" t="s">
        <v>180</v>
      </c>
      <c r="F328" s="90">
        <v>43.2</v>
      </c>
    </row>
    <row r="329" spans="1:6">
      <c r="A329" s="90">
        <v>1</v>
      </c>
      <c r="B329" s="90" t="s">
        <v>180</v>
      </c>
      <c r="C329" s="90" t="s">
        <v>590</v>
      </c>
      <c r="D329" s="90">
        <v>32.1</v>
      </c>
      <c r="E329" s="90" t="s">
        <v>180</v>
      </c>
      <c r="F329" s="90">
        <v>32.1</v>
      </c>
    </row>
    <row r="330" spans="1:6">
      <c r="A330" s="90">
        <v>0.5</v>
      </c>
      <c r="B330" s="90" t="s">
        <v>180</v>
      </c>
      <c r="C330" s="90" t="s">
        <v>591</v>
      </c>
      <c r="D330" s="90">
        <v>866</v>
      </c>
      <c r="E330" s="90" t="s">
        <v>180</v>
      </c>
      <c r="F330" s="90">
        <v>433</v>
      </c>
    </row>
    <row r="331" spans="1:6">
      <c r="B331" s="90" t="s">
        <v>139</v>
      </c>
      <c r="C331" s="90" t="s">
        <v>592</v>
      </c>
      <c r="E331" s="90" t="s">
        <v>139</v>
      </c>
    </row>
    <row r="332" spans="1:6">
      <c r="C332" s="90" t="s">
        <v>593</v>
      </c>
    </row>
    <row r="333" spans="1:6">
      <c r="C333" s="90" t="s">
        <v>594</v>
      </c>
      <c r="F333" s="90">
        <v>1029.32</v>
      </c>
    </row>
    <row r="334" spans="1:6" ht="15.75">
      <c r="C334" s="90" t="s">
        <v>595</v>
      </c>
      <c r="F334" s="194">
        <v>343.11</v>
      </c>
    </row>
    <row r="336" spans="1:6" ht="15.75">
      <c r="A336" s="91" t="s">
        <v>614</v>
      </c>
      <c r="B336" s="90" t="s">
        <v>159</v>
      </c>
      <c r="C336" s="90" t="s">
        <v>816</v>
      </c>
    </row>
    <row r="337" spans="1:6">
      <c r="A337" s="90">
        <v>0.03</v>
      </c>
      <c r="B337" s="90" t="s">
        <v>28</v>
      </c>
      <c r="C337" s="90" t="s">
        <v>817</v>
      </c>
      <c r="D337" s="90">
        <v>7137.73</v>
      </c>
      <c r="E337" s="90" t="s">
        <v>28</v>
      </c>
      <c r="F337" s="90">
        <v>214.13</v>
      </c>
    </row>
    <row r="338" spans="1:6">
      <c r="A338" s="90">
        <v>0.5</v>
      </c>
      <c r="B338" s="90" t="s">
        <v>198</v>
      </c>
      <c r="C338" s="90" t="s">
        <v>181</v>
      </c>
      <c r="D338" s="90">
        <v>999</v>
      </c>
      <c r="E338" s="90" t="s">
        <v>198</v>
      </c>
      <c r="F338" s="90">
        <v>499.5</v>
      </c>
    </row>
    <row r="339" spans="1:6">
      <c r="A339" s="90">
        <v>0.75</v>
      </c>
      <c r="B339" s="90" t="s">
        <v>198</v>
      </c>
      <c r="C339" s="90" t="s">
        <v>183</v>
      </c>
      <c r="D339" s="90">
        <v>651</v>
      </c>
      <c r="E339" s="90" t="s">
        <v>198</v>
      </c>
      <c r="F339" s="90">
        <v>488.25</v>
      </c>
    </row>
    <row r="340" spans="1:6">
      <c r="B340" s="90" t="s">
        <v>139</v>
      </c>
      <c r="C340" s="90" t="s">
        <v>163</v>
      </c>
      <c r="D340" s="90">
        <v>0</v>
      </c>
      <c r="E340" s="90" t="s">
        <v>139</v>
      </c>
      <c r="F340" s="90">
        <v>0</v>
      </c>
    </row>
    <row r="341" spans="1:6">
      <c r="C341" s="90" t="s">
        <v>617</v>
      </c>
      <c r="F341" s="90">
        <v>1201.8800000000001</v>
      </c>
    </row>
    <row r="342" spans="1:6">
      <c r="C342" s="90" t="s">
        <v>818</v>
      </c>
      <c r="F342" s="90">
        <v>1617.6</v>
      </c>
    </row>
    <row r="343" spans="1:6" ht="15.75">
      <c r="C343" s="90" t="s">
        <v>574</v>
      </c>
      <c r="D343" s="90">
        <v>1617.6</v>
      </c>
      <c r="E343" s="90">
        <v>4.84</v>
      </c>
      <c r="F343" s="194">
        <v>1622.44</v>
      </c>
    </row>
    <row r="345" spans="1:6">
      <c r="C345" s="193" t="s">
        <v>819</v>
      </c>
    </row>
    <row r="346" spans="1:6" ht="92.25" customHeight="1"/>
    <row r="347" spans="1:6">
      <c r="C347" s="90" t="s">
        <v>361</v>
      </c>
    </row>
    <row r="348" spans="1:6">
      <c r="A348" s="90">
        <v>1</v>
      </c>
      <c r="B348" s="90" t="s">
        <v>96</v>
      </c>
      <c r="C348" s="90" t="s">
        <v>820</v>
      </c>
      <c r="D348" s="90">
        <v>1366</v>
      </c>
      <c r="E348" s="90" t="s">
        <v>96</v>
      </c>
      <c r="F348" s="90">
        <v>1366</v>
      </c>
    </row>
    <row r="349" spans="1:6">
      <c r="A349" s="90">
        <v>1</v>
      </c>
      <c r="B349" s="90" t="s">
        <v>96</v>
      </c>
      <c r="C349" s="90" t="s">
        <v>821</v>
      </c>
      <c r="D349" s="90">
        <v>185.9</v>
      </c>
      <c r="E349" s="90" t="s">
        <v>96</v>
      </c>
      <c r="F349" s="90">
        <v>185.9</v>
      </c>
    </row>
    <row r="350" spans="1:6" ht="15.75">
      <c r="C350" s="90" t="s">
        <v>364</v>
      </c>
      <c r="F350" s="194">
        <v>1552</v>
      </c>
    </row>
    <row r="352" spans="1:6">
      <c r="C352" s="90" t="s">
        <v>822</v>
      </c>
    </row>
    <row r="353" spans="1:6">
      <c r="A353" s="90">
        <v>1</v>
      </c>
      <c r="B353" s="90" t="s">
        <v>96</v>
      </c>
      <c r="C353" s="90" t="s">
        <v>823</v>
      </c>
      <c r="D353" s="90">
        <v>391</v>
      </c>
      <c r="E353" s="90" t="s">
        <v>96</v>
      </c>
      <c r="F353" s="90">
        <v>391</v>
      </c>
    </row>
    <row r="354" spans="1:6">
      <c r="E354" s="90" t="s">
        <v>96</v>
      </c>
      <c r="F354" s="90">
        <v>0</v>
      </c>
    </row>
    <row r="355" spans="1:6">
      <c r="C355" s="90" t="s">
        <v>824</v>
      </c>
      <c r="F355" s="90">
        <v>312.93</v>
      </c>
    </row>
    <row r="356" spans="1:6">
      <c r="C356" s="90" t="s">
        <v>254</v>
      </c>
      <c r="F356" s="90">
        <v>1.07</v>
      </c>
    </row>
    <row r="357" spans="1:6" ht="15.75">
      <c r="C357" s="90" t="s">
        <v>364</v>
      </c>
      <c r="F357" s="194">
        <v>705</v>
      </c>
    </row>
    <row r="359" spans="1:6">
      <c r="C359" s="90" t="s">
        <v>287</v>
      </c>
    </row>
    <row r="360" spans="1:6">
      <c r="C360" s="279" t="s">
        <v>288</v>
      </c>
      <c r="D360" s="279"/>
      <c r="E360" s="279"/>
      <c r="F360" s="279"/>
    </row>
    <row r="361" spans="1:6">
      <c r="A361" s="90">
        <v>90</v>
      </c>
      <c r="B361" s="90" t="s">
        <v>147</v>
      </c>
      <c r="C361" s="90" t="s">
        <v>289</v>
      </c>
      <c r="D361" s="90">
        <v>16.55</v>
      </c>
      <c r="E361" s="90" t="s">
        <v>290</v>
      </c>
      <c r="F361" s="90">
        <v>1489.5</v>
      </c>
    </row>
    <row r="362" spans="1:6">
      <c r="A362" s="90">
        <v>45</v>
      </c>
      <c r="B362" s="90" t="s">
        <v>147</v>
      </c>
      <c r="C362" s="90" t="s">
        <v>291</v>
      </c>
      <c r="D362" s="90">
        <v>20</v>
      </c>
      <c r="E362" s="90" t="s">
        <v>292</v>
      </c>
      <c r="F362" s="90">
        <v>900</v>
      </c>
    </row>
    <row r="363" spans="1:6">
      <c r="A363" s="90">
        <v>20</v>
      </c>
      <c r="B363" s="90" t="s">
        <v>96</v>
      </c>
      <c r="C363" s="90" t="s">
        <v>293</v>
      </c>
      <c r="D363" s="90">
        <v>3.15</v>
      </c>
      <c r="E363" s="90" t="s">
        <v>96</v>
      </c>
      <c r="F363" s="90">
        <v>63</v>
      </c>
    </row>
    <row r="364" spans="1:6">
      <c r="A364" s="90">
        <v>150</v>
      </c>
      <c r="B364" s="90" t="s">
        <v>96</v>
      </c>
      <c r="C364" s="90" t="s">
        <v>825</v>
      </c>
      <c r="D364" s="90">
        <v>287</v>
      </c>
      <c r="E364" s="90" t="s">
        <v>295</v>
      </c>
      <c r="F364" s="90">
        <v>43.05</v>
      </c>
    </row>
    <row r="365" spans="1:6">
      <c r="A365" s="90">
        <v>10</v>
      </c>
      <c r="B365" s="90" t="s">
        <v>96</v>
      </c>
      <c r="C365" s="90" t="s">
        <v>296</v>
      </c>
      <c r="D365" s="90">
        <v>1.34</v>
      </c>
      <c r="E365" s="90" t="s">
        <v>96</v>
      </c>
      <c r="F365" s="90">
        <v>13.4</v>
      </c>
    </row>
    <row r="366" spans="1:6">
      <c r="A366" s="90">
        <v>10</v>
      </c>
      <c r="B366" s="90" t="s">
        <v>96</v>
      </c>
      <c r="C366" s="90" t="s">
        <v>297</v>
      </c>
      <c r="D366" s="90">
        <v>43.25</v>
      </c>
      <c r="E366" s="90" t="s">
        <v>298</v>
      </c>
      <c r="F366" s="90">
        <v>36.04</v>
      </c>
    </row>
    <row r="367" spans="1:6">
      <c r="A367" s="90">
        <v>1.4999999999999999E-2</v>
      </c>
      <c r="B367" s="90" t="s">
        <v>146</v>
      </c>
      <c r="C367" s="90" t="s">
        <v>299</v>
      </c>
      <c r="D367" s="90">
        <v>661</v>
      </c>
      <c r="E367" s="90" t="s">
        <v>146</v>
      </c>
      <c r="F367" s="90">
        <v>9.92</v>
      </c>
    </row>
    <row r="368" spans="1:6">
      <c r="A368" s="90">
        <v>10</v>
      </c>
      <c r="B368" s="90" t="s">
        <v>96</v>
      </c>
      <c r="C368" s="90" t="s">
        <v>300</v>
      </c>
      <c r="D368" s="90">
        <v>16.21</v>
      </c>
      <c r="E368" s="90" t="s">
        <v>96</v>
      </c>
      <c r="F368" s="90">
        <v>162.1</v>
      </c>
    </row>
    <row r="369" spans="1:6" ht="30.75" customHeight="1">
      <c r="A369" s="90">
        <v>10</v>
      </c>
      <c r="B369" s="90" t="s">
        <v>96</v>
      </c>
      <c r="C369" s="90" t="s">
        <v>301</v>
      </c>
      <c r="D369" s="90">
        <v>13.8</v>
      </c>
      <c r="E369" s="90" t="s">
        <v>96</v>
      </c>
      <c r="F369" s="90">
        <v>138</v>
      </c>
    </row>
    <row r="370" spans="1:6">
      <c r="A370" s="90">
        <v>1</v>
      </c>
      <c r="B370" s="90" t="s">
        <v>302</v>
      </c>
      <c r="C370" s="90" t="s">
        <v>303</v>
      </c>
      <c r="D370" s="90">
        <v>69.400000000000006</v>
      </c>
      <c r="E370" s="90" t="s">
        <v>302</v>
      </c>
      <c r="F370" s="90">
        <v>69.400000000000006</v>
      </c>
    </row>
    <row r="371" spans="1:6" ht="105" customHeight="1">
      <c r="A371" s="90">
        <v>72</v>
      </c>
      <c r="B371" s="90" t="s">
        <v>96</v>
      </c>
      <c r="C371" s="90" t="s">
        <v>826</v>
      </c>
      <c r="D371" s="90">
        <v>47.7</v>
      </c>
      <c r="E371" s="90" t="s">
        <v>302</v>
      </c>
      <c r="F371" s="90">
        <v>23.85</v>
      </c>
    </row>
    <row r="372" spans="1:6">
      <c r="A372" s="90">
        <v>0.16666666666666666</v>
      </c>
      <c r="B372" s="90" t="s">
        <v>305</v>
      </c>
      <c r="C372" s="90" t="s">
        <v>306</v>
      </c>
      <c r="D372" s="90">
        <v>302</v>
      </c>
      <c r="E372" s="90" t="s">
        <v>305</v>
      </c>
      <c r="F372" s="90">
        <v>50.33</v>
      </c>
    </row>
    <row r="373" spans="1:6">
      <c r="A373" s="90">
        <v>10</v>
      </c>
      <c r="B373" s="90" t="s">
        <v>96</v>
      </c>
      <c r="C373" s="90" t="s">
        <v>827</v>
      </c>
      <c r="D373" s="90">
        <v>13.8</v>
      </c>
      <c r="E373" s="90" t="s">
        <v>96</v>
      </c>
      <c r="F373" s="90">
        <v>138</v>
      </c>
    </row>
    <row r="374" spans="1:6">
      <c r="A374" s="90">
        <v>1</v>
      </c>
      <c r="B374" s="90" t="s">
        <v>96</v>
      </c>
      <c r="C374" s="90" t="s">
        <v>828</v>
      </c>
      <c r="D374" s="90">
        <v>16.5</v>
      </c>
      <c r="E374" s="90" t="s">
        <v>96</v>
      </c>
      <c r="F374" s="90">
        <v>16.5</v>
      </c>
    </row>
    <row r="375" spans="1:6">
      <c r="A375" s="90">
        <v>0.1</v>
      </c>
      <c r="B375" s="90" t="s">
        <v>146</v>
      </c>
      <c r="C375" s="90" t="s">
        <v>309</v>
      </c>
      <c r="D375" s="90">
        <v>661</v>
      </c>
      <c r="E375" s="90" t="s">
        <v>146</v>
      </c>
      <c r="F375" s="90">
        <v>66.099999999999994</v>
      </c>
    </row>
    <row r="376" spans="1:6">
      <c r="A376" s="90">
        <v>45</v>
      </c>
      <c r="B376" s="90" t="s">
        <v>147</v>
      </c>
      <c r="C376" s="90" t="s">
        <v>310</v>
      </c>
      <c r="D376" s="90">
        <v>16.55</v>
      </c>
      <c r="E376" s="90" t="s">
        <v>311</v>
      </c>
      <c r="F376" s="90">
        <v>744.75</v>
      </c>
    </row>
    <row r="377" spans="1:6">
      <c r="A377" s="90">
        <v>0.5</v>
      </c>
      <c r="B377" s="90" t="s">
        <v>312</v>
      </c>
      <c r="C377" s="90" t="s">
        <v>313</v>
      </c>
      <c r="D377" s="90">
        <v>227.6</v>
      </c>
      <c r="E377" s="90" t="s">
        <v>312</v>
      </c>
      <c r="F377" s="90">
        <v>113.8</v>
      </c>
    </row>
    <row r="378" spans="1:6">
      <c r="A378" s="90">
        <v>10</v>
      </c>
      <c r="B378" s="90" t="s">
        <v>314</v>
      </c>
      <c r="C378" s="90" t="s">
        <v>277</v>
      </c>
      <c r="E378" s="90" t="s">
        <v>212</v>
      </c>
      <c r="F378" s="90">
        <v>5090</v>
      </c>
    </row>
    <row r="379" spans="1:6" ht="31.5" customHeight="1">
      <c r="A379" s="90" t="s">
        <v>212</v>
      </c>
      <c r="C379" s="90" t="s">
        <v>315</v>
      </c>
      <c r="E379" s="90" t="s">
        <v>212</v>
      </c>
      <c r="F379" s="90">
        <v>44.26</v>
      </c>
    </row>
    <row r="380" spans="1:6" ht="111" customHeight="1">
      <c r="C380" s="90" t="s">
        <v>316</v>
      </c>
      <c r="F380" s="90">
        <v>9212</v>
      </c>
    </row>
    <row r="381" spans="1:6" ht="15.75">
      <c r="C381" s="90" t="s">
        <v>317</v>
      </c>
      <c r="F381" s="194">
        <v>921.2</v>
      </c>
    </row>
    <row r="383" spans="1:6">
      <c r="C383" s="279" t="s">
        <v>829</v>
      </c>
      <c r="D383" s="279"/>
      <c r="E383" s="279"/>
      <c r="F383" s="279"/>
    </row>
    <row r="384" spans="1:6">
      <c r="C384" s="90" t="s">
        <v>318</v>
      </c>
    </row>
    <row r="385" spans="3:6">
      <c r="C385" s="279" t="s">
        <v>319</v>
      </c>
      <c r="D385" s="279"/>
      <c r="E385" s="279"/>
      <c r="F385" s="279"/>
    </row>
    <row r="386" spans="3:6">
      <c r="C386" s="90" t="s">
        <v>320</v>
      </c>
      <c r="F386" s="90">
        <v>9167.74</v>
      </c>
    </row>
    <row r="387" spans="3:6">
      <c r="C387" s="90" t="s">
        <v>321</v>
      </c>
      <c r="F387" s="90">
        <v>138</v>
      </c>
    </row>
    <row r="388" spans="3:6">
      <c r="C388" s="90" t="s">
        <v>830</v>
      </c>
      <c r="F388" s="90">
        <v>166.5</v>
      </c>
    </row>
    <row r="389" spans="3:6">
      <c r="C389" s="90" t="s">
        <v>254</v>
      </c>
      <c r="F389" s="90">
        <v>35.76</v>
      </c>
    </row>
    <row r="390" spans="3:6">
      <c r="C390" s="90" t="s">
        <v>324</v>
      </c>
      <c r="F390" s="90">
        <v>9232</v>
      </c>
    </row>
    <row r="391" spans="3:6" ht="15.75">
      <c r="C391" s="90" t="s">
        <v>325</v>
      </c>
      <c r="F391" s="194">
        <v>923.2</v>
      </c>
    </row>
    <row r="393" spans="3:6" ht="94.5" customHeight="1">
      <c r="C393" s="279" t="s">
        <v>326</v>
      </c>
      <c r="D393" s="279"/>
      <c r="E393" s="279"/>
      <c r="F393" s="279"/>
    </row>
    <row r="394" spans="3:6">
      <c r="C394" s="279" t="s">
        <v>327</v>
      </c>
      <c r="D394" s="279"/>
      <c r="E394" s="279"/>
      <c r="F394" s="279"/>
    </row>
    <row r="395" spans="3:6">
      <c r="C395" s="90" t="s">
        <v>328</v>
      </c>
      <c r="F395" s="90">
        <v>9167.74</v>
      </c>
    </row>
    <row r="396" spans="3:6">
      <c r="C396" s="90" t="s">
        <v>329</v>
      </c>
      <c r="F396" s="90">
        <v>138</v>
      </c>
    </row>
    <row r="397" spans="3:6">
      <c r="C397" s="90" t="s">
        <v>330</v>
      </c>
      <c r="F397" s="90">
        <v>36.04</v>
      </c>
    </row>
    <row r="398" spans="3:6">
      <c r="C398" s="90" t="s">
        <v>331</v>
      </c>
      <c r="F398" s="90">
        <v>162.1</v>
      </c>
    </row>
    <row r="399" spans="3:6">
      <c r="C399" s="90" t="s">
        <v>831</v>
      </c>
      <c r="F399" s="90">
        <v>417</v>
      </c>
    </row>
    <row r="400" spans="3:6">
      <c r="C400" s="90" t="s">
        <v>832</v>
      </c>
      <c r="F400" s="90">
        <v>166.5</v>
      </c>
    </row>
    <row r="401" spans="3:6">
      <c r="C401" s="90" t="s">
        <v>833</v>
      </c>
      <c r="F401" s="90">
        <v>165</v>
      </c>
    </row>
    <row r="402" spans="3:6">
      <c r="C402" s="90" t="s">
        <v>254</v>
      </c>
      <c r="F402" s="90">
        <v>31.9</v>
      </c>
    </row>
    <row r="403" spans="3:6">
      <c r="C403" s="90" t="s">
        <v>324</v>
      </c>
      <c r="F403" s="90">
        <v>9612</v>
      </c>
    </row>
    <row r="404" spans="3:6" ht="94.5" customHeight="1">
      <c r="C404" s="90" t="s">
        <v>335</v>
      </c>
      <c r="F404" s="194">
        <v>961.2</v>
      </c>
    </row>
    <row r="406" spans="3:6">
      <c r="C406" s="90" t="s">
        <v>834</v>
      </c>
    </row>
    <row r="407" spans="3:6">
      <c r="C407" s="279" t="s">
        <v>835</v>
      </c>
      <c r="D407" s="279"/>
      <c r="E407" s="279"/>
      <c r="F407" s="279"/>
    </row>
    <row r="408" spans="3:6">
      <c r="C408" s="90" t="s">
        <v>320</v>
      </c>
      <c r="F408" s="90">
        <v>9167.74</v>
      </c>
    </row>
    <row r="409" spans="3:6">
      <c r="C409" s="90" t="s">
        <v>836</v>
      </c>
      <c r="F409" s="90">
        <v>138</v>
      </c>
    </row>
    <row r="410" spans="3:6">
      <c r="C410" s="90" t="s">
        <v>837</v>
      </c>
      <c r="F410" s="90">
        <v>66.099999999999994</v>
      </c>
    </row>
    <row r="411" spans="3:6">
      <c r="C411" s="90" t="s">
        <v>838</v>
      </c>
      <c r="F411" s="90">
        <v>699</v>
      </c>
    </row>
    <row r="412" spans="3:6">
      <c r="C412" s="90" t="s">
        <v>839</v>
      </c>
      <c r="F412" s="90">
        <v>396.6</v>
      </c>
    </row>
    <row r="413" spans="3:6">
      <c r="C413" s="90" t="s">
        <v>840</v>
      </c>
      <c r="F413" s="90">
        <v>22.76</v>
      </c>
    </row>
    <row r="414" spans="3:6">
      <c r="C414" s="90" t="s">
        <v>324</v>
      </c>
      <c r="F414" s="90">
        <v>10082</v>
      </c>
    </row>
    <row r="415" spans="3:6" ht="15.75">
      <c r="C415" s="90" t="s">
        <v>325</v>
      </c>
      <c r="F415" s="194">
        <v>1008.2</v>
      </c>
    </row>
    <row r="417" spans="1:6">
      <c r="C417" s="90" t="s">
        <v>844</v>
      </c>
    </row>
    <row r="418" spans="1:6">
      <c r="C418" s="279" t="s">
        <v>356</v>
      </c>
      <c r="D418" s="279"/>
      <c r="E418" s="279"/>
      <c r="F418" s="279"/>
    </row>
    <row r="419" spans="1:6">
      <c r="A419" s="90">
        <v>90</v>
      </c>
      <c r="B419" s="90" t="s">
        <v>147</v>
      </c>
      <c r="C419" s="90" t="s">
        <v>289</v>
      </c>
      <c r="D419" s="90">
        <v>16.55</v>
      </c>
      <c r="E419" s="90" t="s">
        <v>147</v>
      </c>
      <c r="F419" s="90">
        <v>1489.5</v>
      </c>
    </row>
    <row r="420" spans="1:6">
      <c r="A420" s="90">
        <v>45</v>
      </c>
      <c r="B420" s="90" t="s">
        <v>147</v>
      </c>
      <c r="C420" s="90" t="s">
        <v>291</v>
      </c>
      <c r="D420" s="90">
        <v>20</v>
      </c>
      <c r="E420" s="90" t="s">
        <v>147</v>
      </c>
      <c r="F420" s="90">
        <v>900</v>
      </c>
    </row>
    <row r="421" spans="1:6">
      <c r="A421" s="90">
        <v>20</v>
      </c>
      <c r="B421" s="90" t="s">
        <v>96</v>
      </c>
      <c r="C421" s="90" t="s">
        <v>293</v>
      </c>
      <c r="D421" s="90">
        <v>3.15</v>
      </c>
      <c r="E421" s="90" t="s">
        <v>298</v>
      </c>
      <c r="F421" s="90">
        <v>63</v>
      </c>
    </row>
    <row r="422" spans="1:6" ht="66.75" customHeight="1">
      <c r="A422" s="90">
        <v>10</v>
      </c>
      <c r="B422" s="90" t="s">
        <v>96</v>
      </c>
      <c r="C422" s="90" t="s">
        <v>296</v>
      </c>
      <c r="D422" s="90">
        <v>1.34</v>
      </c>
      <c r="E422" s="90" t="s">
        <v>298</v>
      </c>
      <c r="F422" s="90">
        <v>13.4</v>
      </c>
    </row>
    <row r="423" spans="1:6">
      <c r="A423" s="90">
        <v>1</v>
      </c>
      <c r="B423" s="90" t="s">
        <v>96</v>
      </c>
      <c r="C423" s="90" t="s">
        <v>357</v>
      </c>
      <c r="D423" s="90">
        <v>70.7</v>
      </c>
      <c r="E423" s="90" t="s">
        <v>96</v>
      </c>
      <c r="F423" s="90">
        <v>70.7</v>
      </c>
    </row>
    <row r="424" spans="1:6">
      <c r="A424" s="90">
        <v>1.4999999999999999E-2</v>
      </c>
      <c r="B424" s="90" t="s">
        <v>146</v>
      </c>
      <c r="C424" s="90" t="s">
        <v>358</v>
      </c>
      <c r="D424" s="90">
        <v>661</v>
      </c>
      <c r="E424" s="90" t="s">
        <v>146</v>
      </c>
      <c r="F424" s="90">
        <v>9.92</v>
      </c>
    </row>
    <row r="425" spans="1:6">
      <c r="A425" s="90">
        <v>15</v>
      </c>
      <c r="B425" s="90" t="s">
        <v>96</v>
      </c>
      <c r="C425" s="90" t="s">
        <v>845</v>
      </c>
      <c r="D425" s="90">
        <v>40.31</v>
      </c>
      <c r="E425" s="90" t="s">
        <v>96</v>
      </c>
      <c r="F425" s="90">
        <v>604.65</v>
      </c>
    </row>
    <row r="426" spans="1:6">
      <c r="A426" s="90">
        <v>15</v>
      </c>
      <c r="B426" s="90" t="s">
        <v>96</v>
      </c>
      <c r="C426" s="90" t="s">
        <v>357</v>
      </c>
      <c r="D426" s="90">
        <v>70.7</v>
      </c>
      <c r="E426" s="90" t="s">
        <v>96</v>
      </c>
      <c r="F426" s="90">
        <v>1060.5</v>
      </c>
    </row>
    <row r="427" spans="1:6">
      <c r="A427" s="90">
        <v>0.22500000000000001</v>
      </c>
      <c r="B427" s="90" t="s">
        <v>146</v>
      </c>
      <c r="C427" s="90" t="s">
        <v>358</v>
      </c>
      <c r="D427" s="90">
        <v>661</v>
      </c>
      <c r="E427" s="90" t="s">
        <v>359</v>
      </c>
      <c r="F427" s="90">
        <v>148.72999999999999</v>
      </c>
    </row>
    <row r="428" spans="1:6">
      <c r="A428" s="90">
        <v>1.25</v>
      </c>
      <c r="B428" s="90" t="s">
        <v>305</v>
      </c>
      <c r="C428" s="90" t="s">
        <v>306</v>
      </c>
      <c r="D428" s="90">
        <v>302</v>
      </c>
      <c r="E428" s="90" t="s">
        <v>305</v>
      </c>
      <c r="F428" s="90">
        <v>377.5</v>
      </c>
    </row>
    <row r="429" spans="1:6">
      <c r="A429" s="90">
        <v>45</v>
      </c>
      <c r="B429" s="90" t="s">
        <v>146</v>
      </c>
      <c r="C429" s="90" t="s">
        <v>310</v>
      </c>
      <c r="D429" s="90">
        <v>16.55</v>
      </c>
      <c r="E429" s="90" t="s">
        <v>147</v>
      </c>
      <c r="F429" s="90">
        <v>744.75</v>
      </c>
    </row>
    <row r="430" spans="1:6">
      <c r="C430" s="90" t="s">
        <v>277</v>
      </c>
      <c r="F430" s="90">
        <v>5090</v>
      </c>
    </row>
    <row r="431" spans="1:6">
      <c r="C431" s="90" t="s">
        <v>254</v>
      </c>
      <c r="F431" s="90">
        <v>39.35</v>
      </c>
    </row>
    <row r="432" spans="1:6">
      <c r="C432" s="90" t="s">
        <v>360</v>
      </c>
      <c r="F432" s="90">
        <v>10612</v>
      </c>
    </row>
    <row r="433" spans="1:6" ht="15.75">
      <c r="C433" s="90" t="s">
        <v>335</v>
      </c>
      <c r="F433" s="194">
        <v>707.47</v>
      </c>
    </row>
    <row r="435" spans="1:6">
      <c r="C435" s="90" t="s">
        <v>846</v>
      </c>
    </row>
    <row r="436" spans="1:6">
      <c r="C436" s="279" t="s">
        <v>847</v>
      </c>
      <c r="D436" s="279"/>
      <c r="E436" s="279"/>
      <c r="F436" s="279"/>
    </row>
    <row r="437" spans="1:6" ht="63" customHeight="1">
      <c r="A437" s="90">
        <v>180</v>
      </c>
      <c r="B437" s="90" t="s">
        <v>147</v>
      </c>
      <c r="C437" s="90" t="s">
        <v>289</v>
      </c>
      <c r="D437" s="90">
        <v>16.55</v>
      </c>
      <c r="E437" s="90" t="s">
        <v>147</v>
      </c>
      <c r="F437" s="90">
        <v>2979</v>
      </c>
    </row>
    <row r="438" spans="1:6">
      <c r="A438" s="90">
        <v>90</v>
      </c>
      <c r="B438" s="90" t="s">
        <v>147</v>
      </c>
      <c r="C438" s="90" t="s">
        <v>291</v>
      </c>
      <c r="D438" s="90">
        <v>20</v>
      </c>
      <c r="E438" s="90" t="s">
        <v>147</v>
      </c>
      <c r="F438" s="90">
        <v>1800</v>
      </c>
    </row>
    <row r="439" spans="1:6">
      <c r="A439" s="90">
        <v>1</v>
      </c>
      <c r="B439" s="90" t="s">
        <v>848</v>
      </c>
      <c r="C439" s="90" t="s">
        <v>849</v>
      </c>
      <c r="D439" s="90">
        <v>39</v>
      </c>
      <c r="E439" s="90" t="s">
        <v>848</v>
      </c>
      <c r="F439" s="90">
        <v>39</v>
      </c>
    </row>
    <row r="440" spans="1:6">
      <c r="A440" s="90">
        <v>300</v>
      </c>
      <c r="B440" s="90" t="s">
        <v>149</v>
      </c>
      <c r="C440" s="90" t="s">
        <v>850</v>
      </c>
      <c r="D440" s="90">
        <v>287</v>
      </c>
      <c r="E440" s="90" t="s">
        <v>851</v>
      </c>
      <c r="F440" s="90">
        <v>86.1</v>
      </c>
    </row>
    <row r="441" spans="1:6">
      <c r="A441" s="90">
        <v>2</v>
      </c>
      <c r="B441" s="90" t="s">
        <v>302</v>
      </c>
      <c r="C441" s="90" t="s">
        <v>852</v>
      </c>
      <c r="D441" s="90">
        <v>69.400000000000006</v>
      </c>
      <c r="E441" s="90" t="s">
        <v>848</v>
      </c>
      <c r="F441" s="90">
        <v>138.80000000000001</v>
      </c>
    </row>
    <row r="442" spans="1:6">
      <c r="A442" s="90">
        <v>0.33</v>
      </c>
      <c r="B442" s="90" t="s">
        <v>305</v>
      </c>
      <c r="C442" s="90" t="s">
        <v>306</v>
      </c>
      <c r="D442" s="90">
        <v>302</v>
      </c>
      <c r="E442" s="90" t="s">
        <v>305</v>
      </c>
      <c r="F442" s="90">
        <v>99.66</v>
      </c>
    </row>
    <row r="443" spans="1:6" ht="30">
      <c r="A443" s="90">
        <v>90</v>
      </c>
      <c r="B443" s="90" t="s">
        <v>147</v>
      </c>
      <c r="C443" s="196" t="s">
        <v>310</v>
      </c>
      <c r="D443" s="90">
        <v>16.55</v>
      </c>
      <c r="E443" s="90" t="s">
        <v>290</v>
      </c>
      <c r="F443" s="90">
        <v>1489.5</v>
      </c>
    </row>
    <row r="444" spans="1:6">
      <c r="A444" s="90" t="s">
        <v>853</v>
      </c>
      <c r="C444" s="90" t="s">
        <v>277</v>
      </c>
      <c r="D444" s="90">
        <v>7635</v>
      </c>
      <c r="F444" s="90">
        <v>5090</v>
      </c>
    </row>
    <row r="445" spans="1:6">
      <c r="F445" s="90">
        <v>11722.06</v>
      </c>
    </row>
    <row r="446" spans="1:6" ht="63.75" customHeight="1">
      <c r="C446" s="90" t="s">
        <v>254</v>
      </c>
      <c r="F446" s="90">
        <v>67.94</v>
      </c>
    </row>
    <row r="447" spans="1:6">
      <c r="C447" s="90" t="s">
        <v>380</v>
      </c>
      <c r="F447" s="90">
        <v>11790</v>
      </c>
    </row>
    <row r="448" spans="1:6" ht="15.75">
      <c r="C448" s="90" t="s">
        <v>372</v>
      </c>
      <c r="F448" s="194">
        <v>131</v>
      </c>
    </row>
    <row r="450" spans="1:6">
      <c r="C450" s="90" t="s">
        <v>854</v>
      </c>
    </row>
    <row r="451" spans="1:6">
      <c r="C451" s="279" t="s">
        <v>367</v>
      </c>
      <c r="D451" s="279"/>
      <c r="E451" s="279"/>
      <c r="F451" s="279"/>
    </row>
    <row r="452" spans="1:6">
      <c r="C452" s="90" t="s">
        <v>855</v>
      </c>
      <c r="F452" s="90">
        <v>11790</v>
      </c>
    </row>
    <row r="453" spans="1:6" ht="30">
      <c r="A453" s="90">
        <v>180</v>
      </c>
      <c r="B453" s="90" t="s">
        <v>147</v>
      </c>
      <c r="C453" s="196" t="s">
        <v>856</v>
      </c>
      <c r="D453" s="90">
        <v>25.75</v>
      </c>
      <c r="E453" s="90" t="s">
        <v>147</v>
      </c>
      <c r="F453" s="90">
        <v>4635</v>
      </c>
    </row>
    <row r="454" spans="1:6">
      <c r="A454" s="90">
        <v>180</v>
      </c>
      <c r="B454" s="90" t="s">
        <v>147</v>
      </c>
      <c r="C454" s="90" t="s">
        <v>370</v>
      </c>
      <c r="D454" s="90">
        <v>16.55</v>
      </c>
      <c r="E454" s="90" t="s">
        <v>290</v>
      </c>
      <c r="F454" s="90">
        <v>2979</v>
      </c>
    </row>
    <row r="455" spans="1:6">
      <c r="C455" s="90" t="s">
        <v>254</v>
      </c>
    </row>
    <row r="456" spans="1:6" ht="91.5" customHeight="1">
      <c r="C456" s="90" t="s">
        <v>371</v>
      </c>
      <c r="F456" s="90">
        <v>13446</v>
      </c>
    </row>
    <row r="457" spans="1:6" ht="15.75">
      <c r="C457" s="90" t="s">
        <v>372</v>
      </c>
      <c r="F457" s="194">
        <v>149.4</v>
      </c>
    </row>
    <row r="459" spans="1:6" ht="30" customHeight="1">
      <c r="C459" s="90" t="s">
        <v>857</v>
      </c>
    </row>
    <row r="460" spans="1:6">
      <c r="C460" s="279" t="s">
        <v>367</v>
      </c>
      <c r="D460" s="279"/>
      <c r="E460" s="279"/>
      <c r="F460" s="279"/>
    </row>
    <row r="461" spans="1:6">
      <c r="C461" s="90" t="s">
        <v>855</v>
      </c>
      <c r="F461" s="90">
        <v>11790</v>
      </c>
    </row>
    <row r="462" spans="1:6">
      <c r="A462" s="90">
        <v>360</v>
      </c>
      <c r="B462" s="90" t="s">
        <v>147</v>
      </c>
      <c r="C462" s="90" t="s">
        <v>858</v>
      </c>
      <c r="D462" s="90">
        <v>38.299999999999997</v>
      </c>
      <c r="E462" s="90" t="s">
        <v>147</v>
      </c>
      <c r="F462" s="90">
        <v>13788</v>
      </c>
    </row>
    <row r="463" spans="1:6">
      <c r="A463" s="90">
        <v>180</v>
      </c>
      <c r="B463" s="90" t="s">
        <v>147</v>
      </c>
      <c r="C463" s="90" t="s">
        <v>370</v>
      </c>
      <c r="D463" s="90">
        <v>16.55</v>
      </c>
      <c r="E463" s="90" t="s">
        <v>290</v>
      </c>
      <c r="F463" s="90">
        <v>2979</v>
      </c>
    </row>
    <row r="464" spans="1:6">
      <c r="C464" s="90" t="s">
        <v>254</v>
      </c>
    </row>
    <row r="465" spans="1:6">
      <c r="C465" s="90" t="s">
        <v>371</v>
      </c>
      <c r="F465" s="90">
        <v>22599</v>
      </c>
    </row>
    <row r="466" spans="1:6" ht="50.25" customHeight="1">
      <c r="C466" s="90" t="s">
        <v>372</v>
      </c>
      <c r="F466" s="194">
        <v>251.1</v>
      </c>
    </row>
    <row r="468" spans="1:6">
      <c r="C468" s="90" t="s">
        <v>349</v>
      </c>
    </row>
    <row r="469" spans="1:6">
      <c r="C469" s="90" t="s">
        <v>350</v>
      </c>
    </row>
    <row r="470" spans="1:6">
      <c r="C470" s="279" t="s">
        <v>351</v>
      </c>
      <c r="D470" s="279"/>
      <c r="E470" s="279"/>
      <c r="F470" s="279"/>
    </row>
    <row r="471" spans="1:6">
      <c r="A471" s="90">
        <v>5</v>
      </c>
      <c r="B471" s="90" t="s">
        <v>147</v>
      </c>
      <c r="C471" s="90" t="s">
        <v>289</v>
      </c>
      <c r="D471" s="90">
        <v>16.55</v>
      </c>
      <c r="E471" s="90" t="s">
        <v>292</v>
      </c>
      <c r="F471" s="90">
        <v>82.75</v>
      </c>
    </row>
    <row r="472" spans="1:6">
      <c r="A472" s="90">
        <v>2.5</v>
      </c>
      <c r="B472" s="90" t="s">
        <v>147</v>
      </c>
      <c r="C472" s="90" t="s">
        <v>291</v>
      </c>
      <c r="D472" s="90">
        <v>20</v>
      </c>
      <c r="E472" s="90" t="s">
        <v>147</v>
      </c>
      <c r="F472" s="90">
        <v>50</v>
      </c>
    </row>
    <row r="473" spans="1:6" ht="45">
      <c r="A473" s="90">
        <v>1</v>
      </c>
      <c r="B473" s="90" t="s">
        <v>96</v>
      </c>
      <c r="C473" s="196" t="s">
        <v>859</v>
      </c>
      <c r="D473" s="90">
        <v>40.31</v>
      </c>
      <c r="E473" s="90" t="s">
        <v>96</v>
      </c>
      <c r="F473" s="90">
        <v>40.31</v>
      </c>
    </row>
    <row r="474" spans="1:6">
      <c r="C474" s="90" t="s">
        <v>277</v>
      </c>
      <c r="F474" s="90">
        <v>670.83</v>
      </c>
    </row>
    <row r="475" spans="1:6" ht="35.25" customHeight="1">
      <c r="C475" s="90" t="s">
        <v>254</v>
      </c>
      <c r="F475" s="90">
        <v>25.61</v>
      </c>
    </row>
    <row r="476" spans="1:6" ht="15.75">
      <c r="C476" s="90" t="s">
        <v>335</v>
      </c>
      <c r="F476" s="194">
        <v>869.5</v>
      </c>
    </row>
    <row r="478" spans="1:6">
      <c r="C478" s="90" t="s">
        <v>860</v>
      </c>
    </row>
    <row r="479" spans="1:6">
      <c r="C479" s="90" t="s">
        <v>861</v>
      </c>
    </row>
    <row r="480" spans="1:6">
      <c r="C480" s="279" t="s">
        <v>229</v>
      </c>
      <c r="D480" s="279"/>
      <c r="E480" s="279"/>
      <c r="F480" s="279"/>
    </row>
    <row r="481" spans="1:6">
      <c r="A481" s="90">
        <v>1</v>
      </c>
      <c r="B481" s="90" t="s">
        <v>96</v>
      </c>
      <c r="C481" s="90" t="s">
        <v>862</v>
      </c>
      <c r="D481" s="90">
        <v>54.5</v>
      </c>
      <c r="E481" s="90" t="s">
        <v>96</v>
      </c>
      <c r="F481" s="90">
        <v>54.5</v>
      </c>
    </row>
    <row r="482" spans="1:6">
      <c r="A482" s="90">
        <v>1</v>
      </c>
      <c r="B482" s="90" t="s">
        <v>96</v>
      </c>
      <c r="C482" s="90" t="s">
        <v>231</v>
      </c>
      <c r="D482" s="90">
        <v>70.7</v>
      </c>
      <c r="E482" s="90" t="s">
        <v>96</v>
      </c>
      <c r="F482" s="90">
        <v>70.7</v>
      </c>
    </row>
    <row r="483" spans="1:6">
      <c r="A483" s="90">
        <v>1.4999999999999999E-2</v>
      </c>
      <c r="B483" s="90" t="s">
        <v>146</v>
      </c>
      <c r="C483" s="90" t="s">
        <v>232</v>
      </c>
      <c r="D483" s="90">
        <v>661</v>
      </c>
      <c r="E483" s="90" t="s">
        <v>146</v>
      </c>
      <c r="F483" s="90">
        <v>9.92</v>
      </c>
    </row>
    <row r="484" spans="1:6">
      <c r="A484" s="90" t="s">
        <v>212</v>
      </c>
      <c r="C484" s="90" t="s">
        <v>233</v>
      </c>
      <c r="F484" s="90">
        <v>14.88</v>
      </c>
    </row>
    <row r="485" spans="1:6" ht="15.75">
      <c r="C485" s="90" t="s">
        <v>234</v>
      </c>
      <c r="F485" s="194">
        <v>150</v>
      </c>
    </row>
    <row r="487" spans="1:6">
      <c r="C487" s="90" t="s">
        <v>262</v>
      </c>
    </row>
    <row r="488" spans="1:6">
      <c r="C488" s="90" t="s">
        <v>263</v>
      </c>
    </row>
    <row r="489" spans="1:6">
      <c r="C489" s="279" t="s">
        <v>264</v>
      </c>
      <c r="D489" s="279"/>
      <c r="E489" s="279"/>
      <c r="F489" s="279"/>
    </row>
    <row r="490" spans="1:6">
      <c r="A490" s="90">
        <v>2.5</v>
      </c>
      <c r="B490" s="90" t="s">
        <v>147</v>
      </c>
      <c r="C490" s="90" t="s">
        <v>863</v>
      </c>
      <c r="D490" s="90">
        <v>163</v>
      </c>
      <c r="E490" s="90" t="s">
        <v>147</v>
      </c>
      <c r="F490" s="90">
        <v>407.5</v>
      </c>
    </row>
    <row r="491" spans="1:6">
      <c r="A491" s="90">
        <v>1</v>
      </c>
      <c r="B491" s="90" t="s">
        <v>147</v>
      </c>
      <c r="C491" s="90" t="s">
        <v>864</v>
      </c>
      <c r="D491" s="90">
        <v>98.6</v>
      </c>
      <c r="E491" s="90" t="s">
        <v>147</v>
      </c>
      <c r="F491" s="90">
        <v>98.6</v>
      </c>
    </row>
    <row r="492" spans="1:6">
      <c r="A492" s="90">
        <v>1</v>
      </c>
      <c r="B492" s="90" t="s">
        <v>147</v>
      </c>
      <c r="C492" s="90" t="s">
        <v>865</v>
      </c>
      <c r="D492" s="90">
        <v>69.8</v>
      </c>
      <c r="E492" s="90" t="s">
        <v>147</v>
      </c>
      <c r="F492" s="90">
        <v>69.8</v>
      </c>
    </row>
    <row r="493" spans="1:6">
      <c r="A493" s="90">
        <v>1</v>
      </c>
      <c r="B493" s="90" t="s">
        <v>96</v>
      </c>
      <c r="C493" s="90" t="s">
        <v>866</v>
      </c>
      <c r="D493" s="90">
        <v>52</v>
      </c>
      <c r="E493" s="90" t="s">
        <v>96</v>
      </c>
      <c r="F493" s="90">
        <v>52</v>
      </c>
    </row>
    <row r="494" spans="1:6" ht="56.25" customHeight="1">
      <c r="A494" s="90">
        <v>1</v>
      </c>
      <c r="B494" s="90" t="s">
        <v>269</v>
      </c>
      <c r="C494" s="90" t="s">
        <v>270</v>
      </c>
      <c r="D494" s="90">
        <v>24.1</v>
      </c>
      <c r="E494" s="90" t="s">
        <v>269</v>
      </c>
      <c r="F494" s="90">
        <v>24.1</v>
      </c>
    </row>
    <row r="495" spans="1:6">
      <c r="A495" s="90">
        <v>1</v>
      </c>
      <c r="B495" s="90" t="s">
        <v>212</v>
      </c>
      <c r="C495" s="90" t="s">
        <v>867</v>
      </c>
      <c r="D495" s="90">
        <v>447</v>
      </c>
      <c r="E495" s="90" t="s">
        <v>212</v>
      </c>
      <c r="F495" s="90">
        <v>447</v>
      </c>
    </row>
    <row r="496" spans="1:6">
      <c r="A496" s="90">
        <v>1</v>
      </c>
      <c r="B496" s="90" t="s">
        <v>96</v>
      </c>
      <c r="C496" s="90" t="s">
        <v>272</v>
      </c>
      <c r="D496" s="90">
        <v>100</v>
      </c>
      <c r="E496" s="90" t="s">
        <v>96</v>
      </c>
      <c r="F496" s="90">
        <v>100</v>
      </c>
    </row>
    <row r="497" spans="1:6">
      <c r="A497" s="90">
        <v>40</v>
      </c>
      <c r="B497" s="90" t="s">
        <v>199</v>
      </c>
      <c r="C497" s="90" t="s">
        <v>868</v>
      </c>
      <c r="D497" s="90">
        <v>5</v>
      </c>
      <c r="E497" s="90" t="s">
        <v>199</v>
      </c>
      <c r="F497" s="90">
        <v>200</v>
      </c>
    </row>
    <row r="498" spans="1:6">
      <c r="A498" s="90">
        <v>2</v>
      </c>
      <c r="B498" s="90" t="s">
        <v>96</v>
      </c>
      <c r="C498" s="90" t="s">
        <v>869</v>
      </c>
      <c r="D498" s="90">
        <v>13.6</v>
      </c>
      <c r="E498" s="90" t="s">
        <v>96</v>
      </c>
      <c r="F498" s="90">
        <v>27.2</v>
      </c>
    </row>
    <row r="499" spans="1:6">
      <c r="A499" s="90">
        <v>4</v>
      </c>
      <c r="B499" s="90" t="s">
        <v>96</v>
      </c>
      <c r="C499" s="90" t="s">
        <v>870</v>
      </c>
      <c r="D499" s="90">
        <v>13.6</v>
      </c>
      <c r="E499" s="90" t="s">
        <v>96</v>
      </c>
      <c r="F499" s="90">
        <v>54.4</v>
      </c>
    </row>
    <row r="500" spans="1:6">
      <c r="A500" s="90">
        <v>10</v>
      </c>
      <c r="B500" s="90" t="s">
        <v>199</v>
      </c>
      <c r="C500" s="90" t="s">
        <v>871</v>
      </c>
      <c r="D500" s="90">
        <v>3.7</v>
      </c>
      <c r="E500" s="90" t="s">
        <v>199</v>
      </c>
      <c r="F500" s="90">
        <v>37</v>
      </c>
    </row>
    <row r="501" spans="1:6">
      <c r="C501" s="90" t="s">
        <v>254</v>
      </c>
      <c r="F501" s="90">
        <v>10</v>
      </c>
    </row>
    <row r="502" spans="1:6">
      <c r="C502" s="90" t="s">
        <v>277</v>
      </c>
      <c r="F502" s="90">
        <v>1470</v>
      </c>
    </row>
    <row r="503" spans="1:6" ht="15.75">
      <c r="C503" s="90" t="s">
        <v>234</v>
      </c>
      <c r="F503" s="194">
        <v>2997.6</v>
      </c>
    </row>
    <row r="505" spans="1:6">
      <c r="C505" s="90" t="s">
        <v>393</v>
      </c>
    </row>
    <row r="506" spans="1:6">
      <c r="C506" s="90" t="s">
        <v>394</v>
      </c>
    </row>
    <row r="507" spans="1:6">
      <c r="C507" s="90" t="s">
        <v>395</v>
      </c>
    </row>
    <row r="508" spans="1:6" ht="45">
      <c r="C508" s="279" t="s">
        <v>396</v>
      </c>
      <c r="D508" s="279"/>
      <c r="E508" s="279"/>
      <c r="F508" s="196" t="s">
        <v>397</v>
      </c>
    </row>
    <row r="509" spans="1:6">
      <c r="A509" s="90">
        <v>1</v>
      </c>
      <c r="B509" s="90" t="s">
        <v>96</v>
      </c>
      <c r="C509" s="90" t="s">
        <v>872</v>
      </c>
      <c r="D509" s="90">
        <v>85.2</v>
      </c>
      <c r="E509" s="90">
        <v>85.2</v>
      </c>
      <c r="F509" s="90">
        <v>190.2</v>
      </c>
    </row>
    <row r="510" spans="1:6">
      <c r="A510" s="90">
        <v>1</v>
      </c>
      <c r="B510" s="90" t="s">
        <v>96</v>
      </c>
      <c r="C510" s="90" t="s">
        <v>399</v>
      </c>
      <c r="D510" s="90">
        <v>31.28</v>
      </c>
      <c r="E510" s="90">
        <v>31.28</v>
      </c>
      <c r="F510" s="90">
        <v>31.28</v>
      </c>
    </row>
    <row r="511" spans="1:6">
      <c r="C511" s="90" t="s">
        <v>277</v>
      </c>
      <c r="E511" s="90">
        <v>447.25</v>
      </c>
      <c r="F511" s="90">
        <v>447.25</v>
      </c>
    </row>
    <row r="512" spans="1:6">
      <c r="C512" s="90" t="s">
        <v>400</v>
      </c>
      <c r="D512" s="90" t="s">
        <v>212</v>
      </c>
      <c r="E512" s="90">
        <v>9.27</v>
      </c>
      <c r="F512" s="90">
        <v>9.27</v>
      </c>
    </row>
    <row r="513" spans="1:6" ht="15.75">
      <c r="C513" s="90" t="s">
        <v>234</v>
      </c>
      <c r="E513" s="90">
        <v>573</v>
      </c>
      <c r="F513" s="194">
        <v>678</v>
      </c>
    </row>
    <row r="515" spans="1:6">
      <c r="C515" s="90" t="s">
        <v>381</v>
      </c>
    </row>
    <row r="516" spans="1:6">
      <c r="C516" s="90" t="s">
        <v>382</v>
      </c>
    </row>
    <row r="517" spans="1:6">
      <c r="A517" s="90">
        <v>1</v>
      </c>
      <c r="B517" s="90" t="s">
        <v>96</v>
      </c>
      <c r="C517" s="90" t="s">
        <v>873</v>
      </c>
      <c r="D517" s="90">
        <v>1876</v>
      </c>
      <c r="E517" s="90" t="s">
        <v>96</v>
      </c>
      <c r="F517" s="90">
        <v>1876</v>
      </c>
    </row>
    <row r="518" spans="1:6">
      <c r="A518" s="90">
        <v>3</v>
      </c>
      <c r="B518" s="90" t="s">
        <v>96</v>
      </c>
      <c r="C518" s="90" t="s">
        <v>874</v>
      </c>
      <c r="D518" s="90">
        <v>128</v>
      </c>
      <c r="E518" s="90" t="s">
        <v>96</v>
      </c>
      <c r="F518" s="90">
        <v>384</v>
      </c>
    </row>
    <row r="519" spans="1:6" ht="48" customHeight="1">
      <c r="C519" s="90" t="s">
        <v>385</v>
      </c>
      <c r="F519" s="90">
        <v>826.3</v>
      </c>
    </row>
    <row r="520" spans="1:6">
      <c r="C520" s="90" t="s">
        <v>254</v>
      </c>
      <c r="F520" s="90">
        <v>5</v>
      </c>
    </row>
    <row r="521" spans="1:6" ht="15.75">
      <c r="C521" s="90" t="s">
        <v>386</v>
      </c>
      <c r="F521" s="194">
        <v>3091.3</v>
      </c>
    </row>
    <row r="523" spans="1:6" ht="30">
      <c r="C523" s="197" t="s">
        <v>875</v>
      </c>
      <c r="D523" s="90">
        <v>135</v>
      </c>
      <c r="E523" s="90" t="s">
        <v>148</v>
      </c>
      <c r="F523" s="194">
        <f>+D523</f>
        <v>135</v>
      </c>
    </row>
    <row r="525" spans="1:6">
      <c r="C525" s="90" t="s">
        <v>381</v>
      </c>
    </row>
    <row r="526" spans="1:6">
      <c r="C526" s="90" t="s">
        <v>876</v>
      </c>
    </row>
    <row r="527" spans="1:6">
      <c r="A527" s="90">
        <v>1</v>
      </c>
      <c r="B527" s="90" t="s">
        <v>96</v>
      </c>
      <c r="C527" s="90" t="s">
        <v>877</v>
      </c>
      <c r="D527" s="90">
        <v>1193</v>
      </c>
      <c r="E527" s="90" t="s">
        <v>96</v>
      </c>
      <c r="F527" s="90">
        <v>1193</v>
      </c>
    </row>
    <row r="528" spans="1:6" ht="36" customHeight="1">
      <c r="A528" s="90">
        <v>1</v>
      </c>
      <c r="B528" s="90" t="s">
        <v>96</v>
      </c>
      <c r="C528" s="90" t="s">
        <v>277</v>
      </c>
      <c r="D528" s="90">
        <v>2265</v>
      </c>
      <c r="E528" s="90" t="s">
        <v>96</v>
      </c>
      <c r="F528" s="90">
        <v>2265</v>
      </c>
    </row>
    <row r="529" spans="1:6">
      <c r="C529" s="90" t="s">
        <v>254</v>
      </c>
      <c r="F529" s="90">
        <v>1.33</v>
      </c>
    </row>
    <row r="530" spans="1:6" ht="15.75">
      <c r="C530" s="90" t="s">
        <v>234</v>
      </c>
      <c r="F530" s="194">
        <v>3459.33</v>
      </c>
    </row>
    <row r="532" spans="1:6">
      <c r="C532" s="90" t="s">
        <v>236</v>
      </c>
    </row>
    <row r="533" spans="1:6">
      <c r="C533" s="279" t="s">
        <v>237</v>
      </c>
      <c r="D533" s="279"/>
      <c r="E533" s="279"/>
      <c r="F533" s="279"/>
    </row>
    <row r="534" spans="1:6">
      <c r="A534" s="90">
        <v>1</v>
      </c>
      <c r="B534" s="90" t="s">
        <v>147</v>
      </c>
      <c r="C534" s="90" t="s">
        <v>238</v>
      </c>
      <c r="D534" s="90">
        <v>914.1</v>
      </c>
      <c r="E534" s="90" t="s">
        <v>239</v>
      </c>
      <c r="F534" s="90">
        <v>9.14</v>
      </c>
    </row>
    <row r="535" spans="1:6">
      <c r="C535" s="90" t="s">
        <v>240</v>
      </c>
      <c r="F535" s="90">
        <v>586.79999999999995</v>
      </c>
    </row>
    <row r="536" spans="1:6">
      <c r="C536" s="90" t="s">
        <v>241</v>
      </c>
      <c r="F536" s="90">
        <v>5.0599999999999996</v>
      </c>
    </row>
    <row r="537" spans="1:6" ht="15.75">
      <c r="C537" s="90" t="s">
        <v>242</v>
      </c>
      <c r="D537" s="90" t="s">
        <v>234</v>
      </c>
      <c r="F537" s="194">
        <v>601</v>
      </c>
    </row>
    <row r="539" spans="1:6">
      <c r="C539" s="90" t="s">
        <v>247</v>
      </c>
    </row>
    <row r="540" spans="1:6">
      <c r="C540" s="90" t="s">
        <v>248</v>
      </c>
    </row>
    <row r="541" spans="1:6">
      <c r="C541" s="90" t="s">
        <v>249</v>
      </c>
    </row>
    <row r="542" spans="1:6">
      <c r="C542" s="279" t="s">
        <v>250</v>
      </c>
      <c r="D542" s="279"/>
      <c r="E542" s="279"/>
      <c r="F542" s="279"/>
    </row>
    <row r="543" spans="1:6">
      <c r="A543" s="90">
        <v>9.5</v>
      </c>
      <c r="B543" s="90" t="s">
        <v>199</v>
      </c>
      <c r="C543" s="90" t="s">
        <v>251</v>
      </c>
      <c r="D543" s="90">
        <v>101.5</v>
      </c>
      <c r="E543" s="90" t="s">
        <v>199</v>
      </c>
      <c r="F543" s="90">
        <v>964.25</v>
      </c>
    </row>
    <row r="544" spans="1:6">
      <c r="A544" s="90">
        <v>0.5</v>
      </c>
      <c r="B544" s="90" t="s">
        <v>199</v>
      </c>
      <c r="C544" s="90" t="s">
        <v>878</v>
      </c>
      <c r="D544" s="90">
        <v>21.3</v>
      </c>
      <c r="F544" s="90">
        <v>10.65</v>
      </c>
    </row>
    <row r="545" spans="1:6">
      <c r="C545" s="90" t="s">
        <v>253</v>
      </c>
      <c r="F545" s="90">
        <v>1464</v>
      </c>
    </row>
    <row r="546" spans="1:6">
      <c r="C546" s="90" t="s">
        <v>254</v>
      </c>
      <c r="F546" s="90">
        <v>3.2</v>
      </c>
    </row>
    <row r="547" spans="1:6">
      <c r="C547" s="90" t="s">
        <v>255</v>
      </c>
      <c r="F547" s="90">
        <v>2442.1</v>
      </c>
    </row>
    <row r="548" spans="1:6" ht="15.75">
      <c r="C548" s="90" t="s">
        <v>256</v>
      </c>
      <c r="F548" s="194">
        <v>27.13</v>
      </c>
    </row>
    <row r="549" spans="1:6" ht="31.5">
      <c r="A549" s="211"/>
      <c r="B549" s="211"/>
      <c r="C549" s="212" t="s">
        <v>895</v>
      </c>
      <c r="D549" s="211"/>
      <c r="E549" s="213"/>
      <c r="F549" s="211"/>
    </row>
    <row r="550" spans="1:6">
      <c r="A550" s="211"/>
      <c r="B550" s="211"/>
      <c r="C550" s="211"/>
      <c r="D550" s="211"/>
      <c r="E550" s="213"/>
      <c r="F550" s="211"/>
    </row>
    <row r="551" spans="1:6">
      <c r="A551" s="211" t="s">
        <v>896</v>
      </c>
      <c r="B551" s="211"/>
      <c r="C551" s="211" t="s">
        <v>897</v>
      </c>
      <c r="D551" s="211"/>
      <c r="E551" s="213"/>
      <c r="F551" s="211"/>
    </row>
    <row r="552" spans="1:6">
      <c r="A552" s="211"/>
      <c r="B552" s="211"/>
      <c r="C552" s="211" t="s">
        <v>898</v>
      </c>
      <c r="D552" s="211"/>
      <c r="E552" s="213"/>
      <c r="F552" s="211"/>
    </row>
    <row r="553" spans="1:6">
      <c r="A553" s="211"/>
      <c r="B553" s="211"/>
      <c r="C553" s="211"/>
      <c r="D553" s="211"/>
      <c r="E553" s="213"/>
      <c r="F553" s="211"/>
    </row>
    <row r="554" spans="1:6">
      <c r="A554" s="211">
        <v>1.96</v>
      </c>
      <c r="B554" s="211" t="s">
        <v>78</v>
      </c>
      <c r="C554" s="211" t="s">
        <v>899</v>
      </c>
      <c r="D554" s="211">
        <f>[1]Data!$I$2385</f>
        <v>5653.08</v>
      </c>
      <c r="E554" s="214" t="s">
        <v>28</v>
      </c>
      <c r="F554" s="215">
        <f t="shared" ref="F554:F559" si="0">(A554*D554)</f>
        <v>11080.0368</v>
      </c>
    </row>
    <row r="555" spans="1:6">
      <c r="A555" s="211">
        <v>2</v>
      </c>
      <c r="B555" s="211" t="s">
        <v>96</v>
      </c>
      <c r="C555" s="211" t="s">
        <v>900</v>
      </c>
      <c r="D555" s="211">
        <f>[1]Data!$I$2386</f>
        <v>999</v>
      </c>
      <c r="E555" s="214" t="s">
        <v>180</v>
      </c>
      <c r="F555" s="215">
        <f t="shared" si="0"/>
        <v>1998</v>
      </c>
    </row>
    <row r="556" spans="1:6">
      <c r="A556" s="211">
        <v>2</v>
      </c>
      <c r="B556" s="211" t="s">
        <v>96</v>
      </c>
      <c r="C556" s="211" t="s">
        <v>901</v>
      </c>
      <c r="D556" s="211">
        <f>[1]Data!$I$2387</f>
        <v>534</v>
      </c>
      <c r="E556" s="214" t="s">
        <v>180</v>
      </c>
      <c r="F556" s="215">
        <f t="shared" si="0"/>
        <v>1068</v>
      </c>
    </row>
    <row r="557" spans="1:6">
      <c r="A557" s="211">
        <v>0.28000000000000003</v>
      </c>
      <c r="B557" s="211" t="s">
        <v>146</v>
      </c>
      <c r="C557" s="211" t="s">
        <v>902</v>
      </c>
      <c r="D557" s="211">
        <f>[1]Data!$I$2388</f>
        <v>848.08</v>
      </c>
      <c r="E557" s="214" t="s">
        <v>180</v>
      </c>
      <c r="F557" s="215">
        <f t="shared" si="0"/>
        <v>237.46240000000003</v>
      </c>
    </row>
    <row r="558" spans="1:6">
      <c r="A558" s="211">
        <v>500</v>
      </c>
      <c r="B558" s="211" t="s">
        <v>96</v>
      </c>
      <c r="C558" s="216" t="s">
        <v>903</v>
      </c>
      <c r="D558" s="211">
        <f>[1]Data!$I$2389</f>
        <v>2</v>
      </c>
      <c r="E558" s="214" t="s">
        <v>180</v>
      </c>
      <c r="F558" s="215">
        <f t="shared" si="0"/>
        <v>1000</v>
      </c>
    </row>
    <row r="559" spans="1:6" ht="15.75">
      <c r="A559" s="211">
        <v>8.5</v>
      </c>
      <c r="B559" s="211" t="s">
        <v>904</v>
      </c>
      <c r="C559" s="217" t="s">
        <v>905</v>
      </c>
      <c r="D559" s="218">
        <v>43.6</v>
      </c>
      <c r="E559" s="213" t="s">
        <v>904</v>
      </c>
      <c r="F559" s="215">
        <f t="shared" si="0"/>
        <v>370.6</v>
      </c>
    </row>
    <row r="560" spans="1:6">
      <c r="A560" s="211"/>
      <c r="B560" s="211"/>
      <c r="C560" s="211" t="s">
        <v>254</v>
      </c>
      <c r="D560" s="211"/>
      <c r="E560" s="213"/>
      <c r="F560" s="219">
        <v>1.96</v>
      </c>
    </row>
    <row r="561" spans="1:6">
      <c r="A561" s="211"/>
      <c r="B561" s="211"/>
      <c r="C561" s="211"/>
      <c r="D561" s="211" t="s">
        <v>906</v>
      </c>
      <c r="E561" s="213"/>
      <c r="F561" s="215">
        <f>SUM(F554:F560)</f>
        <v>15756.0592</v>
      </c>
    </row>
    <row r="562" spans="1:6">
      <c r="A562" s="211"/>
      <c r="B562" s="211"/>
      <c r="C562" s="211"/>
      <c r="D562" s="211"/>
      <c r="E562" s="213"/>
      <c r="F562" s="220" t="s">
        <v>520</v>
      </c>
    </row>
    <row r="563" spans="1:6" ht="15.75">
      <c r="A563" s="211"/>
      <c r="B563" s="211"/>
      <c r="C563" s="211"/>
      <c r="D563" s="211" t="s">
        <v>907</v>
      </c>
      <c r="E563" s="213"/>
      <c r="F563" s="221">
        <f>F561/39.2</f>
        <v>401.94028571428566</v>
      </c>
    </row>
    <row r="564" spans="1:6">
      <c r="A564" s="211"/>
      <c r="B564" s="211"/>
      <c r="C564" s="211"/>
      <c r="D564" s="211"/>
      <c r="E564" s="213"/>
      <c r="F564" s="220" t="s">
        <v>573</v>
      </c>
    </row>
    <row r="565" spans="1:6" ht="15.75">
      <c r="A565" s="227" t="s">
        <v>912</v>
      </c>
      <c r="B565" s="228" t="s">
        <v>159</v>
      </c>
      <c r="C565" s="214" t="s">
        <v>922</v>
      </c>
      <c r="D565" s="211"/>
      <c r="E565" s="213"/>
      <c r="F565" s="211"/>
    </row>
    <row r="566" spans="1:6">
      <c r="A566" s="211"/>
      <c r="B566" s="229"/>
      <c r="C566" s="214" t="s">
        <v>913</v>
      </c>
      <c r="D566" s="211"/>
      <c r="E566" s="213"/>
      <c r="F566" s="211"/>
    </row>
    <row r="567" spans="1:6">
      <c r="A567" s="211"/>
      <c r="B567" s="229"/>
      <c r="C567" s="220" t="s">
        <v>520</v>
      </c>
      <c r="D567" s="220" t="s">
        <v>520</v>
      </c>
      <c r="E567" s="213"/>
      <c r="F567" s="211"/>
    </row>
    <row r="568" spans="1:6" ht="15.75">
      <c r="A568" s="230">
        <v>0.53339999999999999</v>
      </c>
      <c r="B568" s="228" t="s">
        <v>146</v>
      </c>
      <c r="C568" s="231" t="s">
        <v>914</v>
      </c>
      <c r="D568" s="232">
        <f>[1]Data!$I$1178</f>
        <v>306.89999999999998</v>
      </c>
      <c r="E568" s="214" t="s">
        <v>146</v>
      </c>
      <c r="F568" s="215">
        <f>(A568*D568)</f>
        <v>163.70045999999999</v>
      </c>
    </row>
    <row r="569" spans="1:6" ht="15.75">
      <c r="A569" s="215">
        <v>4.24</v>
      </c>
      <c r="B569" s="228" t="s">
        <v>147</v>
      </c>
      <c r="C569" s="233" t="s">
        <v>915</v>
      </c>
      <c r="D569" s="234">
        <f>[1]Data!$I$1179</f>
        <v>35.61</v>
      </c>
      <c r="E569" s="214" t="s">
        <v>147</v>
      </c>
      <c r="F569" s="215">
        <f>(A569*D569)</f>
        <v>150.9864</v>
      </c>
    </row>
    <row r="570" spans="1:6" ht="15.75">
      <c r="A570" s="215">
        <v>16</v>
      </c>
      <c r="B570" s="228" t="s">
        <v>916</v>
      </c>
      <c r="C570" s="233" t="s">
        <v>917</v>
      </c>
      <c r="D570" s="234">
        <f>[1]Data!$I$1180</f>
        <v>1</v>
      </c>
      <c r="E570" s="214" t="s">
        <v>148</v>
      </c>
      <c r="F570" s="215">
        <f>(A570*D570)</f>
        <v>16</v>
      </c>
    </row>
    <row r="571" spans="1:6">
      <c r="A571" s="230">
        <v>0.53339999999999999</v>
      </c>
      <c r="B571" s="228" t="s">
        <v>146</v>
      </c>
      <c r="C571" s="214" t="s">
        <v>918</v>
      </c>
      <c r="D571" s="215">
        <f>[1]Data!$I$1181</f>
        <v>215.74</v>
      </c>
      <c r="E571" s="214" t="s">
        <v>146</v>
      </c>
      <c r="F571" s="215">
        <f>(A571*D571)</f>
        <v>115.075716</v>
      </c>
    </row>
    <row r="572" spans="1:6">
      <c r="A572" s="211"/>
      <c r="B572" s="228" t="s">
        <v>139</v>
      </c>
      <c r="C572" s="214" t="s">
        <v>254</v>
      </c>
      <c r="D572" s="211"/>
      <c r="E572" s="214" t="s">
        <v>139</v>
      </c>
      <c r="F572" s="215"/>
    </row>
    <row r="573" spans="1:6">
      <c r="A573" s="211"/>
      <c r="B573" s="229"/>
      <c r="C573" s="214" t="s">
        <v>919</v>
      </c>
      <c r="D573" s="211"/>
      <c r="E573" s="213"/>
      <c r="F573" s="211"/>
    </row>
    <row r="574" spans="1:6">
      <c r="A574" s="211"/>
      <c r="B574" s="229"/>
      <c r="C574" s="211"/>
      <c r="D574" s="211"/>
      <c r="E574" s="213"/>
      <c r="F574" s="220" t="s">
        <v>520</v>
      </c>
    </row>
    <row r="575" spans="1:6">
      <c r="A575" s="211"/>
      <c r="B575" s="229"/>
      <c r="C575" s="227" t="s">
        <v>920</v>
      </c>
      <c r="D575" s="211"/>
      <c r="E575" s="213"/>
      <c r="F575" s="215">
        <f>SUM(F568:F572)</f>
        <v>445.76257600000002</v>
      </c>
    </row>
    <row r="576" spans="1:6">
      <c r="A576" s="211"/>
      <c r="B576" s="229"/>
      <c r="C576" s="211"/>
      <c r="D576" s="211"/>
      <c r="E576" s="213"/>
      <c r="F576" s="220" t="s">
        <v>520</v>
      </c>
    </row>
    <row r="577" spans="1:6" ht="15.75">
      <c r="A577" s="211"/>
      <c r="B577" s="229"/>
      <c r="C577" s="227" t="s">
        <v>921</v>
      </c>
      <c r="D577" s="211"/>
      <c r="E577" s="213"/>
      <c r="F577" s="221">
        <f>ROUND(F575/0.5334,1)</f>
        <v>835.7</v>
      </c>
    </row>
    <row r="578" spans="1:6">
      <c r="A578" s="214" t="s">
        <v>137</v>
      </c>
      <c r="B578" s="229"/>
      <c r="C578" s="211"/>
      <c r="D578" s="211"/>
      <c r="E578" s="213"/>
      <c r="F578" s="220" t="s">
        <v>573</v>
      </c>
    </row>
    <row r="579" spans="1:6">
      <c r="A579" s="214" t="s">
        <v>137</v>
      </c>
      <c r="B579" s="228" t="s">
        <v>137</v>
      </c>
      <c r="C579" s="214" t="s">
        <v>137</v>
      </c>
      <c r="D579" s="211"/>
      <c r="E579" s="213"/>
      <c r="F579" s="211"/>
    </row>
  </sheetData>
  <mergeCells count="17">
    <mergeCell ref="C480:F480"/>
    <mergeCell ref="C489:F489"/>
    <mergeCell ref="C508:E508"/>
    <mergeCell ref="C533:F533"/>
    <mergeCell ref="C542:F542"/>
    <mergeCell ref="C470:F470"/>
    <mergeCell ref="E3:F3"/>
    <mergeCell ref="C385:F385"/>
    <mergeCell ref="C360:F360"/>
    <mergeCell ref="C383:F383"/>
    <mergeCell ref="C393:F393"/>
    <mergeCell ref="C394:F394"/>
    <mergeCell ref="C407:F407"/>
    <mergeCell ref="C418:F418"/>
    <mergeCell ref="C436:F436"/>
    <mergeCell ref="C451:F451"/>
    <mergeCell ref="C460:F460"/>
  </mergeCells>
  <pageMargins left="0.70866141732283472" right="0.31496062992125984" top="0.59055118110236227" bottom="0.51181102362204722" header="0.31496062992125984" footer="0.15748031496062992"/>
  <pageSetup paperSize="9" scale="70" orientation="portrait" r:id="rId1"/>
  <rowBreaks count="1" manualBreakCount="1">
    <brk id="495" max="5" man="1"/>
  </rowBreaks>
</worksheet>
</file>

<file path=xl/worksheets/sheet5.xml><?xml version="1.0" encoding="utf-8"?>
<worksheet xmlns="http://schemas.openxmlformats.org/spreadsheetml/2006/main" xmlns:r="http://schemas.openxmlformats.org/officeDocument/2006/relationships">
  <dimension ref="A1:K42"/>
  <sheetViews>
    <sheetView topLeftCell="A28" zoomScale="90" zoomScaleNormal="90" workbookViewId="0">
      <selection activeCell="B42" sqref="B42:J42"/>
    </sheetView>
  </sheetViews>
  <sheetFormatPr defaultRowHeight="15"/>
  <cols>
    <col min="1" max="1" width="7.5703125" style="1" customWidth="1"/>
    <col min="2" max="2" width="54.85546875" style="2" customWidth="1"/>
    <col min="3" max="3" width="9.140625" style="1" customWidth="1"/>
    <col min="4" max="4" width="17.140625" style="1" customWidth="1"/>
    <col min="5" max="5" width="9.140625" style="1"/>
    <col min="6" max="6" width="11.140625" style="1" customWidth="1"/>
    <col min="7" max="7" width="9.85546875" style="1" customWidth="1"/>
    <col min="8" max="8" width="10.140625" style="1" customWidth="1"/>
    <col min="9" max="9" width="11" style="1" customWidth="1"/>
    <col min="10" max="10" width="43" style="2" customWidth="1"/>
    <col min="11" max="16384" width="9.140625" style="1"/>
  </cols>
  <sheetData>
    <row r="1" spans="1:11" ht="15.75">
      <c r="A1" s="3"/>
      <c r="B1" s="281" t="s">
        <v>0</v>
      </c>
      <c r="C1" s="281"/>
      <c r="D1" s="281"/>
      <c r="E1" s="281"/>
      <c r="F1" s="281"/>
      <c r="G1" s="281"/>
      <c r="H1" s="281"/>
      <c r="I1" s="281"/>
      <c r="J1" s="281"/>
      <c r="K1" s="3"/>
    </row>
    <row r="2" spans="1:11">
      <c r="A2" s="3" t="s">
        <v>155</v>
      </c>
      <c r="B2" s="4" t="s">
        <v>518</v>
      </c>
      <c r="C2" s="3" t="s">
        <v>94</v>
      </c>
      <c r="D2" s="3" t="s">
        <v>94</v>
      </c>
      <c r="E2" s="3"/>
      <c r="F2" s="3"/>
      <c r="G2" s="3"/>
      <c r="H2" s="3"/>
      <c r="I2" s="3"/>
      <c r="J2" s="4"/>
      <c r="K2" s="3"/>
    </row>
    <row r="3" spans="1:11" ht="45">
      <c r="A3" s="3" t="s">
        <v>156</v>
      </c>
      <c r="B3" s="4" t="s">
        <v>1</v>
      </c>
      <c r="C3" s="3" t="s">
        <v>2</v>
      </c>
      <c r="D3" s="3" t="s">
        <v>3</v>
      </c>
      <c r="E3" s="4" t="s">
        <v>87</v>
      </c>
      <c r="F3" s="4" t="s">
        <v>88</v>
      </c>
      <c r="G3" s="4" t="s">
        <v>89</v>
      </c>
      <c r="H3" s="4" t="s">
        <v>90</v>
      </c>
      <c r="I3" s="4" t="s">
        <v>91</v>
      </c>
      <c r="J3" s="4" t="s">
        <v>4</v>
      </c>
      <c r="K3" s="3"/>
    </row>
    <row r="4" spans="1:11">
      <c r="A4" s="3">
        <v>1</v>
      </c>
      <c r="B4" s="4" t="s">
        <v>5</v>
      </c>
      <c r="C4" s="3" t="s">
        <v>6</v>
      </c>
      <c r="D4" s="3" t="s">
        <v>69</v>
      </c>
      <c r="E4" s="5">
        <v>5</v>
      </c>
      <c r="F4" s="5">
        <v>445</v>
      </c>
      <c r="G4" s="5">
        <v>55.65</v>
      </c>
      <c r="H4" s="5">
        <v>0</v>
      </c>
      <c r="I4" s="5">
        <v>500.65</v>
      </c>
      <c r="J4" s="4" t="s">
        <v>7</v>
      </c>
      <c r="K4" s="5">
        <v>861</v>
      </c>
    </row>
    <row r="5" spans="1:11">
      <c r="A5" s="3">
        <f>A4+1</f>
        <v>2</v>
      </c>
      <c r="B5" s="4" t="s">
        <v>8</v>
      </c>
      <c r="C5" s="3" t="s">
        <v>6</v>
      </c>
      <c r="D5" s="3" t="s">
        <v>69</v>
      </c>
      <c r="E5" s="5">
        <v>5</v>
      </c>
      <c r="F5" s="5">
        <v>642</v>
      </c>
      <c r="G5" s="5">
        <v>55.65</v>
      </c>
      <c r="H5" s="5">
        <v>0</v>
      </c>
      <c r="I5" s="5">
        <v>697.65</v>
      </c>
      <c r="J5" s="4" t="s">
        <v>9</v>
      </c>
      <c r="K5" s="5">
        <v>804</v>
      </c>
    </row>
    <row r="6" spans="1:11">
      <c r="A6" s="3">
        <f t="shared" ref="A6:A34" si="0">A5+1</f>
        <v>3</v>
      </c>
      <c r="B6" s="4" t="s">
        <v>10</v>
      </c>
      <c r="C6" s="3" t="s">
        <v>6</v>
      </c>
      <c r="D6" s="3" t="s">
        <v>69</v>
      </c>
      <c r="E6" s="5">
        <v>5</v>
      </c>
      <c r="F6" s="5">
        <v>744.33</v>
      </c>
      <c r="G6" s="5">
        <v>55.65</v>
      </c>
      <c r="H6" s="5">
        <v>0</v>
      </c>
      <c r="I6" s="5">
        <v>799.98</v>
      </c>
      <c r="J6" s="4" t="s">
        <v>11</v>
      </c>
      <c r="K6" s="5">
        <v>562</v>
      </c>
    </row>
    <row r="7" spans="1:11">
      <c r="A7" s="3">
        <f t="shared" si="0"/>
        <v>4</v>
      </c>
      <c r="B7" s="4" t="s">
        <v>12</v>
      </c>
      <c r="C7" s="3" t="s">
        <v>6</v>
      </c>
      <c r="D7" s="3" t="s">
        <v>69</v>
      </c>
      <c r="E7" s="5">
        <v>5</v>
      </c>
      <c r="F7" s="5">
        <v>977</v>
      </c>
      <c r="G7" s="5">
        <v>55.65</v>
      </c>
      <c r="H7" s="5">
        <v>0</v>
      </c>
      <c r="I7" s="5">
        <v>1032.6500000000001</v>
      </c>
      <c r="J7" s="4" t="s">
        <v>13</v>
      </c>
      <c r="K7" s="5">
        <v>461</v>
      </c>
    </row>
    <row r="8" spans="1:11">
      <c r="A8" s="3">
        <f t="shared" si="0"/>
        <v>5</v>
      </c>
      <c r="B8" s="4" t="s">
        <v>14</v>
      </c>
      <c r="C8" s="3" t="s">
        <v>6</v>
      </c>
      <c r="D8" s="3" t="s">
        <v>69</v>
      </c>
      <c r="E8" s="5">
        <v>5</v>
      </c>
      <c r="F8" s="5">
        <v>1329</v>
      </c>
      <c r="G8" s="5">
        <v>55.65</v>
      </c>
      <c r="H8" s="5">
        <v>0</v>
      </c>
      <c r="I8" s="5">
        <v>1384.65</v>
      </c>
      <c r="J8" s="4" t="s">
        <v>15</v>
      </c>
      <c r="K8" s="5">
        <v>688</v>
      </c>
    </row>
    <row r="9" spans="1:11">
      <c r="A9" s="3">
        <f t="shared" si="0"/>
        <v>6</v>
      </c>
      <c r="B9" s="4" t="s">
        <v>16</v>
      </c>
      <c r="C9" s="3" t="s">
        <v>6</v>
      </c>
      <c r="D9" s="3" t="s">
        <v>69</v>
      </c>
      <c r="E9" s="5">
        <v>5</v>
      </c>
      <c r="F9" s="5">
        <v>1432</v>
      </c>
      <c r="G9" s="5">
        <v>55.65</v>
      </c>
      <c r="H9" s="5">
        <v>0</v>
      </c>
      <c r="I9" s="5">
        <v>1487.65</v>
      </c>
      <c r="J9" s="4" t="s">
        <v>17</v>
      </c>
      <c r="K9" s="5">
        <v>666</v>
      </c>
    </row>
    <row r="10" spans="1:11">
      <c r="A10" s="3">
        <f t="shared" si="0"/>
        <v>7</v>
      </c>
      <c r="B10" s="4" t="s">
        <v>18</v>
      </c>
      <c r="C10" s="3" t="s">
        <v>6</v>
      </c>
      <c r="D10" s="3" t="s">
        <v>69</v>
      </c>
      <c r="E10" s="5">
        <v>5</v>
      </c>
      <c r="F10" s="5">
        <v>1029</v>
      </c>
      <c r="G10" s="5">
        <v>55.65</v>
      </c>
      <c r="H10" s="5">
        <v>0</v>
      </c>
      <c r="I10" s="5">
        <v>1084.6500000000001</v>
      </c>
      <c r="J10" s="4" t="s">
        <v>19</v>
      </c>
      <c r="K10" s="5">
        <v>747</v>
      </c>
    </row>
    <row r="11" spans="1:11">
      <c r="A11" s="3">
        <f t="shared" si="0"/>
        <v>8</v>
      </c>
      <c r="B11" s="4" t="s">
        <v>20</v>
      </c>
      <c r="C11" s="3" t="s">
        <v>6</v>
      </c>
      <c r="D11" s="3" t="s">
        <v>92</v>
      </c>
      <c r="E11" s="5">
        <v>27</v>
      </c>
      <c r="F11" s="5">
        <v>1280</v>
      </c>
      <c r="G11" s="5">
        <v>263.89999999999998</v>
      </c>
      <c r="H11" s="5">
        <v>0</v>
      </c>
      <c r="I11" s="5">
        <v>1543.9</v>
      </c>
      <c r="J11" s="4" t="s">
        <v>21</v>
      </c>
      <c r="K11" s="5">
        <v>724</v>
      </c>
    </row>
    <row r="12" spans="1:11">
      <c r="A12" s="3">
        <f t="shared" si="0"/>
        <v>9</v>
      </c>
      <c r="B12" s="4" t="s">
        <v>22</v>
      </c>
      <c r="C12" s="3" t="s">
        <v>6</v>
      </c>
      <c r="D12" s="3" t="s">
        <v>92</v>
      </c>
      <c r="E12" s="5">
        <v>27</v>
      </c>
      <c r="F12" s="5">
        <v>1280</v>
      </c>
      <c r="G12" s="5">
        <v>263.89999999999998</v>
      </c>
      <c r="H12" s="5">
        <v>0</v>
      </c>
      <c r="I12" s="5">
        <v>1543.9</v>
      </c>
      <c r="J12" s="4" t="s">
        <v>23</v>
      </c>
      <c r="K12" s="5">
        <v>760</v>
      </c>
    </row>
    <row r="13" spans="1:11">
      <c r="A13" s="3">
        <f t="shared" si="0"/>
        <v>10</v>
      </c>
      <c r="B13" s="4" t="s">
        <v>24</v>
      </c>
      <c r="C13" s="3" t="s">
        <v>25</v>
      </c>
      <c r="D13" s="3" t="s">
        <v>93</v>
      </c>
      <c r="E13" s="5">
        <v>10</v>
      </c>
      <c r="F13" s="5">
        <v>5570</v>
      </c>
      <c r="G13" s="5">
        <v>93.9</v>
      </c>
      <c r="H13" s="5">
        <v>0</v>
      </c>
      <c r="I13" s="5">
        <v>5663.9</v>
      </c>
      <c r="J13" s="4" t="s">
        <v>26</v>
      </c>
      <c r="K13" s="5">
        <v>739</v>
      </c>
    </row>
    <row r="14" spans="1:11">
      <c r="A14" s="3">
        <f t="shared" si="0"/>
        <v>11</v>
      </c>
      <c r="B14" s="4" t="s">
        <v>27</v>
      </c>
      <c r="C14" s="3" t="s">
        <v>28</v>
      </c>
      <c r="D14" s="3" t="s">
        <v>93</v>
      </c>
      <c r="E14" s="5">
        <v>10</v>
      </c>
      <c r="F14" s="5">
        <v>688</v>
      </c>
      <c r="G14" s="5">
        <v>76.400000000000006</v>
      </c>
      <c r="H14" s="5">
        <v>0</v>
      </c>
      <c r="I14" s="5">
        <v>764.4</v>
      </c>
      <c r="J14" s="4" t="s">
        <v>29</v>
      </c>
      <c r="K14" s="5">
        <v>842</v>
      </c>
    </row>
    <row r="15" spans="1:11">
      <c r="A15" s="3">
        <f t="shared" si="0"/>
        <v>12</v>
      </c>
      <c r="B15" s="4" t="s">
        <v>30</v>
      </c>
      <c r="C15" s="3" t="s">
        <v>28</v>
      </c>
      <c r="D15" s="3" t="s">
        <v>93</v>
      </c>
      <c r="E15" s="5">
        <v>10</v>
      </c>
      <c r="F15" s="5">
        <v>767</v>
      </c>
      <c r="G15" s="5">
        <v>76.400000000000006</v>
      </c>
      <c r="H15" s="5">
        <v>0</v>
      </c>
      <c r="I15" s="5">
        <v>843.4</v>
      </c>
      <c r="J15" s="4" t="s">
        <v>31</v>
      </c>
      <c r="K15" s="5">
        <v>804</v>
      </c>
    </row>
    <row r="16" spans="1:11">
      <c r="A16" s="3">
        <f t="shared" si="0"/>
        <v>13</v>
      </c>
      <c r="B16" s="4" t="s">
        <v>32</v>
      </c>
      <c r="C16" s="3" t="s">
        <v>25</v>
      </c>
      <c r="D16" s="3" t="s">
        <v>33</v>
      </c>
      <c r="E16" s="5">
        <v>0</v>
      </c>
      <c r="F16" s="5">
        <v>16106</v>
      </c>
      <c r="G16" s="5">
        <v>0</v>
      </c>
      <c r="H16" s="5">
        <v>0</v>
      </c>
      <c r="I16" s="5">
        <v>16106</v>
      </c>
      <c r="J16" s="4" t="s">
        <v>34</v>
      </c>
      <c r="K16" s="5">
        <v>661</v>
      </c>
    </row>
    <row r="17" spans="1:11">
      <c r="A17" s="3">
        <f t="shared" si="0"/>
        <v>14</v>
      </c>
      <c r="B17" s="4" t="s">
        <v>35</v>
      </c>
      <c r="C17" s="3" t="s">
        <v>6</v>
      </c>
      <c r="D17" s="3" t="s">
        <v>33</v>
      </c>
      <c r="E17" s="5">
        <v>0</v>
      </c>
      <c r="F17" s="5">
        <v>1322</v>
      </c>
      <c r="G17" s="5">
        <v>0</v>
      </c>
      <c r="H17" s="5">
        <v>0</v>
      </c>
      <c r="I17" s="5">
        <v>1322</v>
      </c>
      <c r="J17" s="4" t="s">
        <v>36</v>
      </c>
      <c r="K17" s="5">
        <v>637</v>
      </c>
    </row>
    <row r="18" spans="1:11">
      <c r="A18" s="3">
        <f>A17+1</f>
        <v>15</v>
      </c>
      <c r="B18" s="4" t="s">
        <v>37</v>
      </c>
      <c r="C18" s="3" t="s">
        <v>6</v>
      </c>
      <c r="D18" s="3" t="s">
        <v>33</v>
      </c>
      <c r="E18" s="5">
        <v>0</v>
      </c>
      <c r="F18" s="5">
        <v>974</v>
      </c>
      <c r="G18" s="5">
        <v>0</v>
      </c>
      <c r="H18" s="5">
        <v>0</v>
      </c>
      <c r="I18" s="5">
        <v>974</v>
      </c>
      <c r="J18" s="4" t="s">
        <v>38</v>
      </c>
      <c r="K18" s="5">
        <v>663</v>
      </c>
    </row>
    <row r="19" spans="1:11" ht="18.75" customHeight="1">
      <c r="A19" s="3">
        <f t="shared" si="0"/>
        <v>16</v>
      </c>
      <c r="B19" s="4" t="s">
        <v>39</v>
      </c>
      <c r="C19" s="3" t="s">
        <v>6</v>
      </c>
      <c r="D19" s="3" t="s">
        <v>33</v>
      </c>
      <c r="E19" s="5">
        <v>0</v>
      </c>
      <c r="F19" s="5">
        <v>34300</v>
      </c>
      <c r="G19" s="5">
        <v>0</v>
      </c>
      <c r="H19" s="5">
        <v>0</v>
      </c>
      <c r="I19" s="5">
        <v>34300</v>
      </c>
      <c r="J19" s="4" t="s">
        <v>40</v>
      </c>
      <c r="K19" s="5">
        <v>100</v>
      </c>
    </row>
    <row r="20" spans="1:11">
      <c r="A20" s="3">
        <f t="shared" si="0"/>
        <v>17</v>
      </c>
      <c r="B20" s="4" t="s">
        <v>41</v>
      </c>
      <c r="C20" s="3" t="s">
        <v>6</v>
      </c>
      <c r="D20" s="3" t="s">
        <v>33</v>
      </c>
      <c r="E20" s="5">
        <v>0</v>
      </c>
      <c r="F20" s="5">
        <v>39400</v>
      </c>
      <c r="G20" s="5">
        <v>0</v>
      </c>
      <c r="H20" s="5">
        <v>0</v>
      </c>
      <c r="I20" s="5">
        <v>39400</v>
      </c>
      <c r="J20" s="4" t="s">
        <v>42</v>
      </c>
      <c r="K20" s="5">
        <v>81.3</v>
      </c>
    </row>
    <row r="21" spans="1:11">
      <c r="A21" s="3">
        <f t="shared" si="0"/>
        <v>18</v>
      </c>
      <c r="B21" s="4" t="s">
        <v>43</v>
      </c>
      <c r="C21" s="3" t="s">
        <v>6</v>
      </c>
      <c r="D21" s="3" t="s">
        <v>33</v>
      </c>
      <c r="E21" s="5">
        <v>0</v>
      </c>
      <c r="F21" s="5">
        <v>111600</v>
      </c>
      <c r="G21" s="5">
        <v>0</v>
      </c>
      <c r="H21" s="5">
        <v>0</v>
      </c>
      <c r="I21" s="5">
        <v>111600</v>
      </c>
      <c r="J21" s="4" t="s">
        <v>44</v>
      </c>
      <c r="K21" s="5">
        <v>60.2</v>
      </c>
    </row>
    <row r="22" spans="1:11">
      <c r="A22" s="3">
        <f t="shared" si="0"/>
        <v>19</v>
      </c>
      <c r="B22" s="4" t="s">
        <v>45</v>
      </c>
      <c r="C22" s="3" t="s">
        <v>6</v>
      </c>
      <c r="D22" s="3" t="s">
        <v>33</v>
      </c>
      <c r="E22" s="5">
        <v>0</v>
      </c>
      <c r="F22" s="5">
        <v>99400</v>
      </c>
      <c r="G22" s="5">
        <v>0</v>
      </c>
      <c r="H22" s="5">
        <v>0</v>
      </c>
      <c r="I22" s="5">
        <v>99400</v>
      </c>
      <c r="J22" s="4" t="s">
        <v>46</v>
      </c>
      <c r="K22" s="5">
        <v>29.5</v>
      </c>
    </row>
    <row r="23" spans="1:11" ht="16.5" customHeight="1">
      <c r="A23" s="3">
        <f t="shared" si="0"/>
        <v>20</v>
      </c>
      <c r="B23" s="4" t="s">
        <v>47</v>
      </c>
      <c r="C23" s="3" t="s">
        <v>6</v>
      </c>
      <c r="D23" s="3" t="s">
        <v>33</v>
      </c>
      <c r="E23" s="5">
        <v>0</v>
      </c>
      <c r="F23" s="5">
        <v>95000</v>
      </c>
      <c r="G23" s="5">
        <v>0</v>
      </c>
      <c r="H23" s="5">
        <v>0</v>
      </c>
      <c r="I23" s="5">
        <v>95000</v>
      </c>
      <c r="J23" s="4" t="s">
        <v>48</v>
      </c>
      <c r="K23" s="5">
        <v>33.6</v>
      </c>
    </row>
    <row r="24" spans="1:11">
      <c r="A24" s="3">
        <f t="shared" si="0"/>
        <v>21</v>
      </c>
      <c r="B24" s="4" t="s">
        <v>49</v>
      </c>
      <c r="C24" s="3" t="s">
        <v>25</v>
      </c>
      <c r="D24" s="3" t="s">
        <v>93</v>
      </c>
      <c r="E24" s="5">
        <v>10</v>
      </c>
      <c r="F24" s="5">
        <v>4195</v>
      </c>
      <c r="G24" s="5">
        <v>93.9</v>
      </c>
      <c r="H24" s="5">
        <v>0</v>
      </c>
      <c r="I24" s="5">
        <v>4288.8999999999996</v>
      </c>
      <c r="J24" s="4" t="s">
        <v>50</v>
      </c>
      <c r="K24" s="5">
        <v>96.6</v>
      </c>
    </row>
    <row r="25" spans="1:11">
      <c r="A25" s="3">
        <f t="shared" si="0"/>
        <v>22</v>
      </c>
      <c r="B25" s="4" t="s">
        <v>51</v>
      </c>
      <c r="C25" s="3" t="s">
        <v>25</v>
      </c>
      <c r="D25" s="3" t="s">
        <v>33</v>
      </c>
      <c r="E25" s="5">
        <v>0</v>
      </c>
      <c r="F25" s="5">
        <v>11790</v>
      </c>
      <c r="G25" s="5">
        <v>0</v>
      </c>
      <c r="H25" s="5">
        <v>0</v>
      </c>
      <c r="I25" s="5">
        <v>11790</v>
      </c>
      <c r="J25" s="4" t="s">
        <v>52</v>
      </c>
      <c r="K25" s="5">
        <v>1325</v>
      </c>
    </row>
    <row r="26" spans="1:11">
      <c r="A26" s="3">
        <f t="shared" si="0"/>
        <v>23</v>
      </c>
      <c r="B26" s="4" t="s">
        <v>53</v>
      </c>
      <c r="C26" s="3" t="s">
        <v>54</v>
      </c>
      <c r="D26" s="3" t="s">
        <v>33</v>
      </c>
      <c r="E26" s="5">
        <v>0</v>
      </c>
      <c r="F26" s="5">
        <v>5960</v>
      </c>
      <c r="G26" s="5">
        <v>0</v>
      </c>
      <c r="H26" s="5">
        <v>0</v>
      </c>
      <c r="I26" s="5">
        <v>5960</v>
      </c>
      <c r="J26" s="4" t="s">
        <v>55</v>
      </c>
      <c r="K26" s="5">
        <v>1105</v>
      </c>
    </row>
    <row r="27" spans="1:11">
      <c r="A27" s="3">
        <f>A26+1</f>
        <v>24</v>
      </c>
      <c r="B27" s="4" t="s">
        <v>56</v>
      </c>
      <c r="C27" s="3" t="s">
        <v>54</v>
      </c>
      <c r="D27" s="3" t="s">
        <v>33</v>
      </c>
      <c r="E27" s="5">
        <v>0</v>
      </c>
      <c r="F27" s="5">
        <v>51750</v>
      </c>
      <c r="G27" s="5">
        <v>0</v>
      </c>
      <c r="H27" s="5">
        <v>0</v>
      </c>
      <c r="I27" s="5">
        <v>51750</v>
      </c>
      <c r="J27" s="4" t="s">
        <v>57</v>
      </c>
      <c r="K27" s="5">
        <v>1239</v>
      </c>
    </row>
    <row r="28" spans="1:11">
      <c r="A28" s="3">
        <f t="shared" si="0"/>
        <v>25</v>
      </c>
      <c r="B28" s="4" t="s">
        <v>58</v>
      </c>
      <c r="C28" s="3" t="s">
        <v>54</v>
      </c>
      <c r="D28" s="3" t="s">
        <v>33</v>
      </c>
      <c r="E28" s="5">
        <v>0</v>
      </c>
      <c r="F28" s="5">
        <v>51750</v>
      </c>
      <c r="G28" s="5">
        <v>0</v>
      </c>
      <c r="H28" s="5">
        <v>0</v>
      </c>
      <c r="I28" s="5">
        <v>51750</v>
      </c>
      <c r="J28" s="4" t="s">
        <v>59</v>
      </c>
      <c r="K28" s="5">
        <v>11800</v>
      </c>
    </row>
    <row r="29" spans="1:11">
      <c r="A29" s="3">
        <f t="shared" si="0"/>
        <v>26</v>
      </c>
      <c r="B29" s="4" t="s">
        <v>60</v>
      </c>
      <c r="C29" s="3" t="s">
        <v>25</v>
      </c>
      <c r="D29" s="3" t="s">
        <v>93</v>
      </c>
      <c r="E29" s="5">
        <v>10</v>
      </c>
      <c r="F29" s="5">
        <v>4195</v>
      </c>
      <c r="G29" s="5">
        <v>93.9</v>
      </c>
      <c r="H29" s="5">
        <v>0</v>
      </c>
      <c r="I29" s="5">
        <v>4288.8999999999996</v>
      </c>
      <c r="J29" s="4" t="s">
        <v>61</v>
      </c>
      <c r="K29" s="5">
        <v>1035</v>
      </c>
    </row>
    <row r="30" spans="1:11" ht="15.75" customHeight="1">
      <c r="A30" s="3">
        <f t="shared" si="0"/>
        <v>27</v>
      </c>
      <c r="B30" s="4" t="s">
        <v>62</v>
      </c>
      <c r="C30" s="3" t="s">
        <v>6</v>
      </c>
      <c r="D30" s="3" t="s">
        <v>69</v>
      </c>
      <c r="E30" s="5">
        <v>5</v>
      </c>
      <c r="F30" s="5">
        <v>924</v>
      </c>
      <c r="G30" s="5">
        <v>55.65</v>
      </c>
      <c r="H30" s="5">
        <v>0</v>
      </c>
      <c r="I30" s="5">
        <v>979.65</v>
      </c>
      <c r="J30" s="4" t="s">
        <v>63</v>
      </c>
      <c r="K30" s="5">
        <v>925</v>
      </c>
    </row>
    <row r="31" spans="1:11">
      <c r="A31" s="3">
        <f t="shared" si="0"/>
        <v>28</v>
      </c>
      <c r="B31" s="4" t="s">
        <v>64</v>
      </c>
      <c r="C31" s="3" t="s">
        <v>6</v>
      </c>
      <c r="D31" s="3" t="s">
        <v>69</v>
      </c>
      <c r="E31" s="5">
        <v>5</v>
      </c>
      <c r="F31" s="5">
        <v>1041.5</v>
      </c>
      <c r="G31" s="5">
        <v>55.65</v>
      </c>
      <c r="H31" s="5">
        <v>0</v>
      </c>
      <c r="I31" s="5">
        <v>1097.1500000000001</v>
      </c>
      <c r="J31" s="4" t="s">
        <v>65</v>
      </c>
      <c r="K31" s="5">
        <v>143.9</v>
      </c>
    </row>
    <row r="32" spans="1:11">
      <c r="A32" s="3">
        <f t="shared" si="0"/>
        <v>29</v>
      </c>
      <c r="B32" s="4" t="s">
        <v>66</v>
      </c>
      <c r="C32" s="3" t="s">
        <v>6</v>
      </c>
      <c r="D32" s="3" t="s">
        <v>69</v>
      </c>
      <c r="E32" s="5">
        <v>5</v>
      </c>
      <c r="F32" s="5">
        <v>880.25</v>
      </c>
      <c r="G32" s="5">
        <v>55.65</v>
      </c>
      <c r="H32" s="5">
        <v>0</v>
      </c>
      <c r="I32" s="5">
        <v>935.9</v>
      </c>
      <c r="J32" s="4" t="s">
        <v>67</v>
      </c>
      <c r="K32" s="5">
        <v>724</v>
      </c>
    </row>
    <row r="33" spans="1:11">
      <c r="A33" s="3">
        <f t="shared" si="0"/>
        <v>30</v>
      </c>
      <c r="B33" s="4" t="s">
        <v>68</v>
      </c>
      <c r="C33" s="3" t="s">
        <v>6</v>
      </c>
      <c r="D33" s="3" t="s">
        <v>69</v>
      </c>
      <c r="E33" s="5">
        <v>5</v>
      </c>
      <c r="F33" s="5">
        <v>216.3</v>
      </c>
      <c r="G33" s="5">
        <v>55.65</v>
      </c>
      <c r="H33" s="5">
        <v>0</v>
      </c>
      <c r="I33" s="5">
        <v>271.95</v>
      </c>
      <c r="J33" s="4" t="s">
        <v>70</v>
      </c>
      <c r="K33" s="5">
        <v>747</v>
      </c>
    </row>
    <row r="34" spans="1:11">
      <c r="A34" s="3">
        <f t="shared" si="0"/>
        <v>31</v>
      </c>
      <c r="B34" s="4" t="s">
        <v>71</v>
      </c>
      <c r="C34" s="3" t="s">
        <v>6</v>
      </c>
      <c r="D34" s="3" t="s">
        <v>157</v>
      </c>
      <c r="E34" s="5">
        <v>28</v>
      </c>
      <c r="F34" s="5">
        <v>161.69999999999999</v>
      </c>
      <c r="G34" s="5">
        <v>272.10000000000002</v>
      </c>
      <c r="H34" s="5">
        <v>0</v>
      </c>
      <c r="I34" s="5">
        <v>433.8</v>
      </c>
      <c r="J34" s="4" t="s">
        <v>72</v>
      </c>
      <c r="K34" s="5">
        <v>64.5</v>
      </c>
    </row>
    <row r="35" spans="1:11" ht="18.75" customHeight="1">
      <c r="A35" s="3"/>
      <c r="B35" s="4" t="s">
        <v>73</v>
      </c>
      <c r="C35" s="3" t="s">
        <v>25</v>
      </c>
      <c r="D35" s="3" t="s">
        <v>93</v>
      </c>
      <c r="E35" s="5">
        <v>10</v>
      </c>
      <c r="F35" s="5">
        <v>6435</v>
      </c>
      <c r="G35" s="5">
        <v>156.4</v>
      </c>
      <c r="H35" s="5">
        <v>0</v>
      </c>
      <c r="I35" s="5">
        <v>6591.4</v>
      </c>
      <c r="J35" s="4" t="s">
        <v>74</v>
      </c>
      <c r="K35" s="5">
        <v>68</v>
      </c>
    </row>
    <row r="36" spans="1:11">
      <c r="A36" s="3"/>
      <c r="B36" s="4" t="s">
        <v>75</v>
      </c>
      <c r="C36" s="3" t="s">
        <v>25</v>
      </c>
      <c r="D36" s="3" t="s">
        <v>93</v>
      </c>
      <c r="E36" s="5">
        <v>10</v>
      </c>
      <c r="F36" s="5">
        <v>6630</v>
      </c>
      <c r="G36" s="5">
        <v>156.4</v>
      </c>
      <c r="H36" s="5">
        <v>0</v>
      </c>
      <c r="I36" s="5">
        <v>6786.4</v>
      </c>
      <c r="J36" s="4" t="s">
        <v>76</v>
      </c>
      <c r="K36" s="5">
        <v>137.19999999999999</v>
      </c>
    </row>
    <row r="37" spans="1:11">
      <c r="A37" s="3"/>
      <c r="B37" s="4" t="s">
        <v>77</v>
      </c>
      <c r="C37" s="3" t="s">
        <v>78</v>
      </c>
      <c r="D37" s="3" t="s">
        <v>69</v>
      </c>
      <c r="E37" s="5">
        <v>5</v>
      </c>
      <c r="F37" s="5">
        <v>122.5</v>
      </c>
      <c r="G37" s="5">
        <v>38.200000000000003</v>
      </c>
      <c r="H37" s="5">
        <v>0</v>
      </c>
      <c r="I37" s="5">
        <v>160.69999999999999</v>
      </c>
      <c r="J37" s="4" t="s">
        <v>79</v>
      </c>
      <c r="K37" s="5">
        <v>137.19999999999999</v>
      </c>
    </row>
    <row r="38" spans="1:11" ht="18" customHeight="1">
      <c r="A38" s="3"/>
      <c r="B38" s="4" t="s">
        <v>80</v>
      </c>
      <c r="C38" s="3" t="s">
        <v>78</v>
      </c>
      <c r="D38" s="3" t="s">
        <v>69</v>
      </c>
      <c r="E38" s="5">
        <v>5</v>
      </c>
      <c r="F38" s="5">
        <v>819</v>
      </c>
      <c r="G38" s="5">
        <v>55.65</v>
      </c>
      <c r="H38" s="5">
        <v>0</v>
      </c>
      <c r="I38" s="5">
        <v>874.65</v>
      </c>
      <c r="J38" s="4" t="s">
        <v>175</v>
      </c>
      <c r="K38" s="5">
        <v>103.3</v>
      </c>
    </row>
    <row r="39" spans="1:11">
      <c r="A39" s="3"/>
      <c r="B39" s="4" t="s">
        <v>81</v>
      </c>
      <c r="C39" s="3"/>
      <c r="D39" s="3" t="s">
        <v>93</v>
      </c>
      <c r="E39" s="5">
        <v>10</v>
      </c>
      <c r="F39" s="5">
        <v>6435</v>
      </c>
      <c r="G39" s="5">
        <v>156.4</v>
      </c>
      <c r="H39" s="5">
        <v>0</v>
      </c>
      <c r="I39" s="5">
        <v>6591.4</v>
      </c>
      <c r="J39" s="4" t="s">
        <v>82</v>
      </c>
      <c r="K39" s="5">
        <v>203.5</v>
      </c>
    </row>
    <row r="40" spans="1:11">
      <c r="A40" s="3"/>
      <c r="B40" s="4" t="s">
        <v>83</v>
      </c>
      <c r="C40" s="3" t="s">
        <v>6</v>
      </c>
      <c r="D40" s="3" t="s">
        <v>92</v>
      </c>
      <c r="E40" s="5">
        <v>27</v>
      </c>
      <c r="F40" s="5">
        <v>1280</v>
      </c>
      <c r="G40" s="5">
        <v>263.89999999999998</v>
      </c>
      <c r="H40" s="5">
        <v>0</v>
      </c>
      <c r="I40" s="5">
        <v>1543.9</v>
      </c>
      <c r="J40" s="4" t="s">
        <v>84</v>
      </c>
      <c r="K40" s="5">
        <v>203.5</v>
      </c>
    </row>
    <row r="41" spans="1:11">
      <c r="A41" s="3"/>
      <c r="B41" s="4" t="s">
        <v>85</v>
      </c>
      <c r="C41" s="3" t="s">
        <v>6</v>
      </c>
      <c r="D41" s="3" t="s">
        <v>92</v>
      </c>
      <c r="E41" s="5">
        <v>27</v>
      </c>
      <c r="F41" s="5">
        <v>1280</v>
      </c>
      <c r="G41" s="5">
        <v>263.89999999999998</v>
      </c>
      <c r="H41" s="5">
        <v>0</v>
      </c>
      <c r="I41" s="5">
        <v>1543.9</v>
      </c>
      <c r="J41" s="4"/>
      <c r="K41" s="5">
        <v>0</v>
      </c>
    </row>
    <row r="42" spans="1:11" ht="18" customHeight="1">
      <c r="A42" s="3"/>
      <c r="B42" s="281" t="s">
        <v>86</v>
      </c>
      <c r="C42" s="281"/>
      <c r="D42" s="281"/>
      <c r="E42" s="281"/>
      <c r="F42" s="281"/>
      <c r="G42" s="281"/>
      <c r="H42" s="281"/>
      <c r="I42" s="281"/>
      <c r="J42" s="281"/>
      <c r="K42" s="3"/>
    </row>
  </sheetData>
  <mergeCells count="2">
    <mergeCell ref="B42:J42"/>
    <mergeCell ref="B1:J1"/>
  </mergeCells>
  <pageMargins left="0.7" right="0.7" top="0.75" bottom="0.75" header="0.3" footer="0.3"/>
  <pageSetup paperSize="8" orientation="landscape" r:id="rId1"/>
</worksheet>
</file>

<file path=xl/worksheets/sheet6.xml><?xml version="1.0" encoding="utf-8"?>
<worksheet xmlns="http://schemas.openxmlformats.org/spreadsheetml/2006/main" xmlns:r="http://schemas.openxmlformats.org/officeDocument/2006/relationships">
  <dimension ref="A1:H712"/>
  <sheetViews>
    <sheetView topLeftCell="A67" workbookViewId="0">
      <selection activeCell="F77" sqref="F77"/>
    </sheetView>
  </sheetViews>
  <sheetFormatPr defaultRowHeight="15"/>
  <cols>
    <col min="1" max="1" width="11.28515625" style="15" bestFit="1" customWidth="1"/>
    <col min="2" max="2" width="6.42578125" style="23" bestFit="1" customWidth="1"/>
    <col min="3" max="3" width="33.28515625" style="28" customWidth="1"/>
    <col min="4" max="4" width="10.28515625" style="23" bestFit="1" customWidth="1"/>
    <col min="5" max="5" width="9.140625" style="23"/>
    <col min="6" max="6" width="12.140625" style="23" bestFit="1" customWidth="1"/>
    <col min="7" max="16384" width="9.140625" style="23"/>
  </cols>
  <sheetData>
    <row r="1" spans="1:7" ht="24.75" customHeight="1">
      <c r="A1" s="300" t="s">
        <v>158</v>
      </c>
      <c r="B1" s="300"/>
      <c r="C1" s="300"/>
      <c r="D1" s="300"/>
      <c r="E1" s="300"/>
      <c r="F1" s="300"/>
      <c r="G1" s="22"/>
    </row>
    <row r="2" spans="1:7" ht="24.75" customHeight="1">
      <c r="A2" s="301" t="s">
        <v>154</v>
      </c>
      <c r="B2" s="301"/>
      <c r="C2" s="301"/>
      <c r="D2" s="301"/>
      <c r="E2" s="301"/>
      <c r="F2" s="301"/>
      <c r="G2" s="22"/>
    </row>
    <row r="3" spans="1:7" ht="50.25" customHeight="1">
      <c r="A3" s="302" t="s">
        <v>472</v>
      </c>
      <c r="B3" s="302"/>
      <c r="C3" s="302"/>
      <c r="D3" s="302"/>
      <c r="E3" s="302"/>
      <c r="F3" s="302"/>
      <c r="G3" s="22"/>
    </row>
    <row r="4" spans="1:7" ht="15.75">
      <c r="A4" s="11"/>
      <c r="B4" s="58" t="s">
        <v>159</v>
      </c>
      <c r="C4" s="53" t="s">
        <v>167</v>
      </c>
      <c r="D4" s="63"/>
      <c r="E4" s="63"/>
      <c r="F4" s="63"/>
      <c r="G4" s="22"/>
    </row>
    <row r="5" spans="1:7">
      <c r="A5" s="11"/>
      <c r="B5" s="63"/>
      <c r="C5" s="57" t="s">
        <v>431</v>
      </c>
      <c r="D5" s="63"/>
      <c r="E5" s="63"/>
      <c r="F5" s="63"/>
      <c r="G5" s="22"/>
    </row>
    <row r="6" spans="1:7">
      <c r="A6" s="12">
        <v>0.96</v>
      </c>
      <c r="B6" s="58" t="s">
        <v>54</v>
      </c>
      <c r="C6" s="69" t="s">
        <v>160</v>
      </c>
      <c r="D6" s="58">
        <v>5960</v>
      </c>
      <c r="E6" s="58" t="s">
        <v>54</v>
      </c>
      <c r="F6" s="58">
        <v>5721.6</v>
      </c>
    </row>
    <row r="7" spans="1:7">
      <c r="A7" s="12">
        <v>1</v>
      </c>
      <c r="B7" s="58" t="s">
        <v>28</v>
      </c>
      <c r="C7" s="69" t="s">
        <v>161</v>
      </c>
      <c r="D7" s="58">
        <v>1543.9</v>
      </c>
      <c r="E7" s="58" t="s">
        <v>28</v>
      </c>
      <c r="F7" s="58">
        <v>1543.9</v>
      </c>
    </row>
    <row r="8" spans="1:7">
      <c r="A8" s="12">
        <v>1</v>
      </c>
      <c r="B8" s="58" t="s">
        <v>28</v>
      </c>
      <c r="C8" s="69" t="s">
        <v>162</v>
      </c>
      <c r="D8" s="58">
        <v>100</v>
      </c>
      <c r="E8" s="58" t="s">
        <v>28</v>
      </c>
      <c r="F8" s="58">
        <v>100</v>
      </c>
    </row>
    <row r="9" spans="1:7">
      <c r="A9" s="11"/>
      <c r="B9" s="58" t="s">
        <v>139</v>
      </c>
      <c r="C9" s="69" t="s">
        <v>163</v>
      </c>
      <c r="D9" s="58" t="s">
        <v>137</v>
      </c>
      <c r="E9" s="58" t="s">
        <v>139</v>
      </c>
      <c r="F9" s="58">
        <v>0</v>
      </c>
    </row>
    <row r="10" spans="1:7">
      <c r="A10" s="11"/>
      <c r="B10" s="63"/>
      <c r="C10" s="65"/>
      <c r="D10" s="63"/>
      <c r="E10" s="63"/>
      <c r="F10" s="57" t="s">
        <v>166</v>
      </c>
    </row>
    <row r="11" spans="1:7" ht="15.75">
      <c r="A11" s="11"/>
      <c r="B11" s="63"/>
      <c r="C11" s="69" t="s">
        <v>164</v>
      </c>
      <c r="D11" s="63"/>
      <c r="E11" s="63"/>
      <c r="F11" s="55">
        <v>7365.5</v>
      </c>
    </row>
    <row r="12" spans="1:7">
      <c r="A12" s="11"/>
      <c r="B12" s="63"/>
      <c r="C12" s="65"/>
      <c r="D12" s="63"/>
      <c r="E12" s="63"/>
      <c r="F12" s="57" t="s">
        <v>166</v>
      </c>
    </row>
    <row r="13" spans="1:7" ht="15.75">
      <c r="A13" s="11"/>
      <c r="B13" s="58" t="s">
        <v>159</v>
      </c>
      <c r="C13" s="53" t="s">
        <v>168</v>
      </c>
      <c r="D13" s="63"/>
      <c r="E13" s="63"/>
      <c r="F13" s="63"/>
    </row>
    <row r="14" spans="1:7">
      <c r="A14" s="11"/>
      <c r="B14" s="63"/>
      <c r="C14" s="57" t="s">
        <v>165</v>
      </c>
      <c r="D14" s="63"/>
      <c r="E14" s="63"/>
      <c r="F14" s="63"/>
    </row>
    <row r="15" spans="1:7">
      <c r="A15" s="12">
        <v>0.72</v>
      </c>
      <c r="B15" s="58" t="s">
        <v>54</v>
      </c>
      <c r="C15" s="69" t="s">
        <v>160</v>
      </c>
      <c r="D15" s="58">
        <v>5960</v>
      </c>
      <c r="E15" s="58" t="s">
        <v>54</v>
      </c>
      <c r="F15" s="58">
        <v>4291.2</v>
      </c>
    </row>
    <row r="16" spans="1:7">
      <c r="A16" s="12">
        <v>1</v>
      </c>
      <c r="B16" s="58" t="s">
        <v>28</v>
      </c>
      <c r="C16" s="69" t="s">
        <v>161</v>
      </c>
      <c r="D16" s="58">
        <v>1543.9</v>
      </c>
      <c r="E16" s="58" t="s">
        <v>28</v>
      </c>
      <c r="F16" s="58">
        <v>1543.9</v>
      </c>
    </row>
    <row r="17" spans="1:6">
      <c r="A17" s="12">
        <v>1</v>
      </c>
      <c r="B17" s="58" t="s">
        <v>28</v>
      </c>
      <c r="C17" s="69" t="s">
        <v>162</v>
      </c>
      <c r="D17" s="58">
        <v>100</v>
      </c>
      <c r="E17" s="58" t="s">
        <v>28</v>
      </c>
      <c r="F17" s="58">
        <v>100</v>
      </c>
    </row>
    <row r="18" spans="1:6">
      <c r="A18" s="11"/>
      <c r="B18" s="58" t="s">
        <v>139</v>
      </c>
      <c r="C18" s="69" t="s">
        <v>163</v>
      </c>
      <c r="D18" s="58" t="s">
        <v>137</v>
      </c>
      <c r="E18" s="58" t="s">
        <v>139</v>
      </c>
      <c r="F18" s="58">
        <v>0</v>
      </c>
    </row>
    <row r="19" spans="1:6">
      <c r="A19" s="11"/>
      <c r="B19" s="63"/>
      <c r="C19" s="65"/>
      <c r="D19" s="63"/>
      <c r="E19" s="63"/>
      <c r="F19" s="57" t="s">
        <v>166</v>
      </c>
    </row>
    <row r="20" spans="1:6" ht="15.75">
      <c r="A20" s="11"/>
      <c r="B20" s="63"/>
      <c r="C20" s="69" t="s">
        <v>164</v>
      </c>
      <c r="D20" s="63"/>
      <c r="E20" s="63"/>
      <c r="F20" s="55">
        <v>5935.1</v>
      </c>
    </row>
    <row r="21" spans="1:6">
      <c r="A21" s="11"/>
      <c r="B21" s="63"/>
      <c r="C21" s="65"/>
      <c r="D21" s="63"/>
      <c r="E21" s="63"/>
      <c r="F21" s="57" t="s">
        <v>166</v>
      </c>
    </row>
    <row r="22" spans="1:6" ht="15.75">
      <c r="A22" s="11"/>
      <c r="B22" s="58" t="s">
        <v>159</v>
      </c>
      <c r="C22" s="53" t="s">
        <v>169</v>
      </c>
      <c r="D22" s="63"/>
      <c r="E22" s="63"/>
      <c r="F22" s="63"/>
    </row>
    <row r="23" spans="1:6">
      <c r="A23" s="11"/>
      <c r="B23" s="63"/>
      <c r="C23" s="57" t="s">
        <v>165</v>
      </c>
      <c r="D23" s="63"/>
      <c r="E23" s="63"/>
      <c r="F23" s="63"/>
    </row>
    <row r="24" spans="1:6">
      <c r="A24" s="12">
        <v>0.48</v>
      </c>
      <c r="B24" s="58" t="s">
        <v>54</v>
      </c>
      <c r="C24" s="69" t="s">
        <v>160</v>
      </c>
      <c r="D24" s="58">
        <v>5960</v>
      </c>
      <c r="E24" s="58" t="s">
        <v>54</v>
      </c>
      <c r="F24" s="58">
        <v>2860.8</v>
      </c>
    </row>
    <row r="25" spans="1:6">
      <c r="A25" s="12">
        <v>1</v>
      </c>
      <c r="B25" s="58" t="s">
        <v>28</v>
      </c>
      <c r="C25" s="69" t="s">
        <v>161</v>
      </c>
      <c r="D25" s="58">
        <v>1543.9</v>
      </c>
      <c r="E25" s="58" t="s">
        <v>28</v>
      </c>
      <c r="F25" s="58">
        <v>1543.9</v>
      </c>
    </row>
    <row r="26" spans="1:6">
      <c r="A26" s="12">
        <v>1</v>
      </c>
      <c r="B26" s="58" t="s">
        <v>28</v>
      </c>
      <c r="C26" s="69" t="s">
        <v>162</v>
      </c>
      <c r="D26" s="58">
        <v>100</v>
      </c>
      <c r="E26" s="58" t="s">
        <v>28</v>
      </c>
      <c r="F26" s="58">
        <v>100</v>
      </c>
    </row>
    <row r="27" spans="1:6">
      <c r="A27" s="11"/>
      <c r="B27" s="58" t="s">
        <v>139</v>
      </c>
      <c r="C27" s="69" t="s">
        <v>163</v>
      </c>
      <c r="D27" s="58" t="s">
        <v>137</v>
      </c>
      <c r="E27" s="58" t="s">
        <v>139</v>
      </c>
      <c r="F27" s="58">
        <v>0</v>
      </c>
    </row>
    <row r="28" spans="1:6">
      <c r="A28" s="11"/>
      <c r="B28" s="63"/>
      <c r="C28" s="65"/>
      <c r="D28" s="63"/>
      <c r="E28" s="63"/>
      <c r="F28" s="57" t="s">
        <v>166</v>
      </c>
    </row>
    <row r="29" spans="1:6" ht="15.75">
      <c r="A29" s="11"/>
      <c r="B29" s="63"/>
      <c r="C29" s="69" t="s">
        <v>164</v>
      </c>
      <c r="D29" s="63"/>
      <c r="E29" s="63"/>
      <c r="F29" s="55">
        <v>4504.7</v>
      </c>
    </row>
    <row r="30" spans="1:6">
      <c r="A30" s="11"/>
      <c r="B30" s="63"/>
      <c r="C30" s="65"/>
      <c r="D30" s="63"/>
      <c r="E30" s="63"/>
      <c r="F30" s="57" t="s">
        <v>166</v>
      </c>
    </row>
    <row r="31" spans="1:6" ht="15.75">
      <c r="A31" s="11"/>
      <c r="B31" s="58" t="s">
        <v>159</v>
      </c>
      <c r="C31" s="53" t="s">
        <v>170</v>
      </c>
      <c r="D31" s="63"/>
      <c r="E31" s="63"/>
      <c r="F31" s="63"/>
    </row>
    <row r="32" spans="1:6">
      <c r="A32" s="11"/>
      <c r="B32" s="58"/>
      <c r="C32" s="57" t="s">
        <v>165</v>
      </c>
      <c r="D32" s="63"/>
      <c r="E32" s="63"/>
      <c r="F32" s="63"/>
    </row>
    <row r="33" spans="1:6">
      <c r="A33" s="12">
        <v>0.36</v>
      </c>
      <c r="B33" s="58" t="s">
        <v>54</v>
      </c>
      <c r="C33" s="69" t="s">
        <v>160</v>
      </c>
      <c r="D33" s="58">
        <v>5960</v>
      </c>
      <c r="E33" s="58" t="s">
        <v>54</v>
      </c>
      <c r="F33" s="58">
        <v>2145.6</v>
      </c>
    </row>
    <row r="34" spans="1:6">
      <c r="A34" s="12">
        <v>1</v>
      </c>
      <c r="B34" s="58" t="s">
        <v>28</v>
      </c>
      <c r="C34" s="69" t="s">
        <v>161</v>
      </c>
      <c r="D34" s="58">
        <v>1543.9</v>
      </c>
      <c r="E34" s="58" t="s">
        <v>28</v>
      </c>
      <c r="F34" s="58">
        <v>1543.9</v>
      </c>
    </row>
    <row r="35" spans="1:6">
      <c r="A35" s="12">
        <v>1</v>
      </c>
      <c r="B35" s="58" t="s">
        <v>28</v>
      </c>
      <c r="C35" s="69" t="s">
        <v>162</v>
      </c>
      <c r="D35" s="58">
        <v>100</v>
      </c>
      <c r="E35" s="58" t="s">
        <v>28</v>
      </c>
      <c r="F35" s="58">
        <v>100</v>
      </c>
    </row>
    <row r="36" spans="1:6">
      <c r="A36" s="11"/>
      <c r="B36" s="58" t="s">
        <v>139</v>
      </c>
      <c r="C36" s="69" t="s">
        <v>163</v>
      </c>
      <c r="D36" s="58" t="s">
        <v>137</v>
      </c>
      <c r="E36" s="58" t="s">
        <v>139</v>
      </c>
      <c r="F36" s="58">
        <v>0</v>
      </c>
    </row>
    <row r="37" spans="1:6">
      <c r="A37" s="11"/>
      <c r="B37" s="63"/>
      <c r="C37" s="65"/>
      <c r="D37" s="63"/>
      <c r="E37" s="63"/>
      <c r="F37" s="57" t="s">
        <v>166</v>
      </c>
    </row>
    <row r="38" spans="1:6" ht="15.75">
      <c r="A38" s="11"/>
      <c r="B38" s="63"/>
      <c r="C38" s="69" t="s">
        <v>164</v>
      </c>
      <c r="D38" s="63"/>
      <c r="E38" s="63"/>
      <c r="F38" s="55">
        <v>3789.5</v>
      </c>
    </row>
    <row r="39" spans="1:6">
      <c r="A39" s="11"/>
      <c r="B39" s="63"/>
      <c r="C39" s="65"/>
      <c r="D39" s="63"/>
      <c r="E39" s="63"/>
      <c r="F39" s="57" t="s">
        <v>166</v>
      </c>
    </row>
    <row r="40" spans="1:6" ht="15.75">
      <c r="A40" s="11"/>
      <c r="B40" s="58" t="s">
        <v>159</v>
      </c>
      <c r="C40" s="53" t="s">
        <v>171</v>
      </c>
      <c r="D40" s="63"/>
      <c r="E40" s="63"/>
      <c r="F40" s="63"/>
    </row>
    <row r="41" spans="1:6">
      <c r="A41" s="11"/>
      <c r="B41" s="63"/>
      <c r="C41" s="57" t="s">
        <v>165</v>
      </c>
      <c r="D41" s="63"/>
      <c r="E41" s="63"/>
      <c r="F41" s="63"/>
    </row>
    <row r="42" spans="1:6">
      <c r="A42" s="7">
        <v>0.28799999999999998</v>
      </c>
      <c r="B42" s="58" t="s">
        <v>54</v>
      </c>
      <c r="C42" s="69" t="s">
        <v>160</v>
      </c>
      <c r="D42" s="58">
        <v>5960</v>
      </c>
      <c r="E42" s="58" t="s">
        <v>54</v>
      </c>
      <c r="F42" s="58">
        <v>1716.48</v>
      </c>
    </row>
    <row r="43" spans="1:6">
      <c r="A43" s="12">
        <v>1</v>
      </c>
      <c r="B43" s="58" t="s">
        <v>28</v>
      </c>
      <c r="C43" s="69" t="s">
        <v>161</v>
      </c>
      <c r="D43" s="58">
        <v>1543.9</v>
      </c>
      <c r="E43" s="58" t="s">
        <v>28</v>
      </c>
      <c r="F43" s="58">
        <v>1543.9</v>
      </c>
    </row>
    <row r="44" spans="1:6">
      <c r="A44" s="12">
        <v>1</v>
      </c>
      <c r="B44" s="58" t="s">
        <v>28</v>
      </c>
      <c r="C44" s="69" t="s">
        <v>162</v>
      </c>
      <c r="D44" s="58">
        <v>100</v>
      </c>
      <c r="E44" s="58" t="s">
        <v>28</v>
      </c>
      <c r="F44" s="58">
        <v>100</v>
      </c>
    </row>
    <row r="45" spans="1:6">
      <c r="A45" s="11"/>
      <c r="B45" s="58" t="s">
        <v>139</v>
      </c>
      <c r="C45" s="69" t="s">
        <v>163</v>
      </c>
      <c r="D45" s="58" t="s">
        <v>137</v>
      </c>
      <c r="E45" s="58" t="s">
        <v>139</v>
      </c>
      <c r="F45" s="58">
        <v>0</v>
      </c>
    </row>
    <row r="46" spans="1:6">
      <c r="A46" s="11"/>
      <c r="B46" s="63"/>
      <c r="C46" s="65"/>
      <c r="D46" s="63"/>
      <c r="E46" s="63"/>
      <c r="F46" s="57" t="s">
        <v>166</v>
      </c>
    </row>
    <row r="47" spans="1:6" ht="15.75">
      <c r="A47" s="11"/>
      <c r="B47" s="63"/>
      <c r="C47" s="69" t="s">
        <v>164</v>
      </c>
      <c r="D47" s="63"/>
      <c r="E47" s="63"/>
      <c r="F47" s="55">
        <v>3360.38</v>
      </c>
    </row>
    <row r="48" spans="1:6">
      <c r="A48" s="11"/>
      <c r="B48" s="63"/>
      <c r="C48" s="65"/>
      <c r="D48" s="63"/>
      <c r="E48" s="63"/>
      <c r="F48" s="57" t="s">
        <v>166</v>
      </c>
    </row>
    <row r="49" spans="1:6" ht="15.75">
      <c r="A49" s="11"/>
      <c r="B49" s="58" t="s">
        <v>159</v>
      </c>
      <c r="C49" s="53" t="s">
        <v>172</v>
      </c>
      <c r="D49" s="63"/>
      <c r="E49" s="63"/>
      <c r="F49" s="63"/>
    </row>
    <row r="50" spans="1:6">
      <c r="A50" s="11"/>
      <c r="B50" s="63"/>
      <c r="C50" s="57" t="s">
        <v>165</v>
      </c>
      <c r="D50" s="63"/>
      <c r="E50" s="63"/>
      <c r="F50" s="63"/>
    </row>
    <row r="51" spans="1:6">
      <c r="A51" s="12">
        <v>0.24</v>
      </c>
      <c r="B51" s="58" t="s">
        <v>54</v>
      </c>
      <c r="C51" s="69" t="s">
        <v>160</v>
      </c>
      <c r="D51" s="58">
        <v>5960</v>
      </c>
      <c r="E51" s="58" t="s">
        <v>54</v>
      </c>
      <c r="F51" s="58">
        <v>1430.4</v>
      </c>
    </row>
    <row r="52" spans="1:6">
      <c r="A52" s="12">
        <v>1</v>
      </c>
      <c r="B52" s="58" t="s">
        <v>28</v>
      </c>
      <c r="C52" s="69" t="s">
        <v>161</v>
      </c>
      <c r="D52" s="58">
        <v>1543.9</v>
      </c>
      <c r="E52" s="58" t="s">
        <v>28</v>
      </c>
      <c r="F52" s="58">
        <v>1543.9</v>
      </c>
    </row>
    <row r="53" spans="1:6">
      <c r="A53" s="12">
        <v>1</v>
      </c>
      <c r="B53" s="58" t="s">
        <v>28</v>
      </c>
      <c r="C53" s="69" t="s">
        <v>162</v>
      </c>
      <c r="D53" s="58">
        <v>100</v>
      </c>
      <c r="E53" s="58" t="s">
        <v>28</v>
      </c>
      <c r="F53" s="58">
        <v>100</v>
      </c>
    </row>
    <row r="54" spans="1:6">
      <c r="A54" s="11"/>
      <c r="B54" s="58" t="s">
        <v>139</v>
      </c>
      <c r="C54" s="69" t="s">
        <v>163</v>
      </c>
      <c r="D54" s="58" t="s">
        <v>137</v>
      </c>
      <c r="E54" s="58" t="s">
        <v>139</v>
      </c>
      <c r="F54" s="58">
        <v>0</v>
      </c>
    </row>
    <row r="55" spans="1:6">
      <c r="A55" s="11"/>
      <c r="B55" s="63"/>
      <c r="C55" s="65"/>
      <c r="D55" s="63"/>
      <c r="E55" s="63"/>
      <c r="F55" s="57" t="s">
        <v>166</v>
      </c>
    </row>
    <row r="56" spans="1:6" ht="15.75">
      <c r="A56" s="11"/>
      <c r="B56" s="63"/>
      <c r="C56" s="69" t="s">
        <v>164</v>
      </c>
      <c r="D56" s="63"/>
      <c r="E56" s="63"/>
      <c r="F56" s="55">
        <v>3074.3</v>
      </c>
    </row>
    <row r="57" spans="1:6">
      <c r="A57" s="12" t="s">
        <v>137</v>
      </c>
      <c r="B57" s="63"/>
      <c r="C57" s="65"/>
      <c r="D57" s="63"/>
      <c r="E57" s="63"/>
      <c r="F57" s="57" t="s">
        <v>166</v>
      </c>
    </row>
    <row r="58" spans="1:6" ht="15.75">
      <c r="A58" s="11"/>
      <c r="B58" s="58" t="s">
        <v>159</v>
      </c>
      <c r="C58" s="53" t="s">
        <v>173</v>
      </c>
      <c r="D58" s="63"/>
      <c r="E58" s="63"/>
      <c r="F58" s="63"/>
    </row>
    <row r="59" spans="1:6">
      <c r="A59" s="11"/>
      <c r="B59" s="63"/>
      <c r="C59" s="57" t="s">
        <v>165</v>
      </c>
      <c r="D59" s="63"/>
      <c r="E59" s="63"/>
      <c r="F59" s="63"/>
    </row>
    <row r="60" spans="1:6">
      <c r="A60" s="7">
        <v>0.20599999999999999</v>
      </c>
      <c r="B60" s="58" t="s">
        <v>54</v>
      </c>
      <c r="C60" s="69" t="s">
        <v>160</v>
      </c>
      <c r="D60" s="58">
        <v>5960</v>
      </c>
      <c r="E60" s="58" t="s">
        <v>54</v>
      </c>
      <c r="F60" s="58">
        <v>1227.76</v>
      </c>
    </row>
    <row r="61" spans="1:6">
      <c r="A61" s="12">
        <v>1</v>
      </c>
      <c r="B61" s="58" t="s">
        <v>28</v>
      </c>
      <c r="C61" s="69" t="s">
        <v>161</v>
      </c>
      <c r="D61" s="58">
        <v>1543.9</v>
      </c>
      <c r="E61" s="58" t="s">
        <v>28</v>
      </c>
      <c r="F61" s="58">
        <v>1543.9</v>
      </c>
    </row>
    <row r="62" spans="1:6">
      <c r="A62" s="12">
        <v>1</v>
      </c>
      <c r="B62" s="58" t="s">
        <v>28</v>
      </c>
      <c r="C62" s="69" t="s">
        <v>162</v>
      </c>
      <c r="D62" s="58">
        <v>100</v>
      </c>
      <c r="E62" s="58" t="s">
        <v>28</v>
      </c>
      <c r="F62" s="58">
        <v>100</v>
      </c>
    </row>
    <row r="63" spans="1:6">
      <c r="A63" s="11"/>
      <c r="B63" s="58" t="s">
        <v>139</v>
      </c>
      <c r="C63" s="69" t="s">
        <v>163</v>
      </c>
      <c r="D63" s="58" t="s">
        <v>137</v>
      </c>
      <c r="E63" s="58" t="s">
        <v>139</v>
      </c>
      <c r="F63" s="58">
        <v>0</v>
      </c>
    </row>
    <row r="64" spans="1:6">
      <c r="A64" s="11"/>
      <c r="B64" s="63"/>
      <c r="C64" s="65"/>
      <c r="D64" s="63"/>
      <c r="E64" s="63"/>
      <c r="F64" s="57" t="s">
        <v>166</v>
      </c>
    </row>
    <row r="65" spans="1:6" ht="15.75">
      <c r="A65" s="11"/>
      <c r="B65" s="63"/>
      <c r="C65" s="69" t="s">
        <v>164</v>
      </c>
      <c r="D65" s="63"/>
      <c r="E65" s="63"/>
      <c r="F65" s="55">
        <v>2871.66</v>
      </c>
    </row>
    <row r="66" spans="1:6">
      <c r="A66" s="11"/>
      <c r="B66" s="63"/>
      <c r="C66" s="65"/>
      <c r="D66" s="63"/>
      <c r="E66" s="63"/>
      <c r="F66" s="57" t="s">
        <v>166</v>
      </c>
    </row>
    <row r="67" spans="1:6" ht="15.75">
      <c r="A67" s="11"/>
      <c r="B67" s="58" t="s">
        <v>159</v>
      </c>
      <c r="C67" s="53" t="s">
        <v>174</v>
      </c>
      <c r="D67" s="63"/>
      <c r="E67" s="63"/>
      <c r="F67" s="63"/>
    </row>
    <row r="68" spans="1:6">
      <c r="A68" s="11"/>
      <c r="B68" s="63"/>
      <c r="C68" s="57" t="s">
        <v>165</v>
      </c>
      <c r="D68" s="63"/>
      <c r="E68" s="63"/>
      <c r="F68" s="63"/>
    </row>
    <row r="69" spans="1:6">
      <c r="A69" s="12">
        <v>0.18</v>
      </c>
      <c r="B69" s="58" t="s">
        <v>54</v>
      </c>
      <c r="C69" s="69" t="s">
        <v>160</v>
      </c>
      <c r="D69" s="58">
        <v>5960</v>
      </c>
      <c r="E69" s="58" t="s">
        <v>54</v>
      </c>
      <c r="F69" s="58">
        <v>1072.8</v>
      </c>
    </row>
    <row r="70" spans="1:6">
      <c r="A70" s="12">
        <v>1</v>
      </c>
      <c r="B70" s="58" t="s">
        <v>28</v>
      </c>
      <c r="C70" s="69" t="s">
        <v>161</v>
      </c>
      <c r="D70" s="58">
        <v>1543.9</v>
      </c>
      <c r="E70" s="58" t="s">
        <v>28</v>
      </c>
      <c r="F70" s="58">
        <v>1543.9</v>
      </c>
    </row>
    <row r="71" spans="1:6">
      <c r="A71" s="12">
        <v>1</v>
      </c>
      <c r="B71" s="58" t="s">
        <v>28</v>
      </c>
      <c r="C71" s="69" t="s">
        <v>162</v>
      </c>
      <c r="D71" s="58">
        <v>100</v>
      </c>
      <c r="E71" s="58" t="s">
        <v>28</v>
      </c>
      <c r="F71" s="58">
        <v>100</v>
      </c>
    </row>
    <row r="72" spans="1:6">
      <c r="A72" s="11"/>
      <c r="B72" s="58" t="s">
        <v>139</v>
      </c>
      <c r="C72" s="69" t="s">
        <v>163</v>
      </c>
      <c r="D72" s="58" t="s">
        <v>137</v>
      </c>
      <c r="E72" s="58" t="s">
        <v>139</v>
      </c>
      <c r="F72" s="58">
        <v>0</v>
      </c>
    </row>
    <row r="73" spans="1:6">
      <c r="A73" s="11"/>
      <c r="B73" s="63"/>
      <c r="C73" s="65"/>
      <c r="D73" s="63"/>
      <c r="E73" s="63"/>
      <c r="F73" s="57" t="s">
        <v>166</v>
      </c>
    </row>
    <row r="74" spans="1:6" ht="15.75">
      <c r="A74" s="11"/>
      <c r="B74" s="63"/>
      <c r="C74" s="69" t="s">
        <v>164</v>
      </c>
      <c r="D74" s="63"/>
      <c r="E74" s="63"/>
      <c r="F74" s="55">
        <v>2716.7</v>
      </c>
    </row>
    <row r="75" spans="1:6">
      <c r="A75" s="11"/>
      <c r="B75" s="63"/>
      <c r="C75" s="65"/>
      <c r="D75" s="63"/>
      <c r="E75" s="63"/>
      <c r="F75" s="57" t="s">
        <v>166</v>
      </c>
    </row>
    <row r="77" spans="1:6" ht="31.5" customHeight="1">
      <c r="A77" s="16">
        <v>1</v>
      </c>
      <c r="B77" s="304" t="s">
        <v>176</v>
      </c>
      <c r="C77" s="304"/>
      <c r="D77" s="304"/>
      <c r="E77" s="304"/>
      <c r="F77" s="24">
        <v>4.5999999999999996</v>
      </c>
    </row>
    <row r="78" spans="1:6">
      <c r="C78" s="25"/>
      <c r="D78" s="22"/>
      <c r="F78" s="26" t="s">
        <v>177</v>
      </c>
    </row>
    <row r="79" spans="1:6">
      <c r="C79" s="25"/>
      <c r="D79" s="22"/>
      <c r="F79" s="26"/>
    </row>
    <row r="80" spans="1:6" ht="39" customHeight="1">
      <c r="A80" s="16">
        <v>2</v>
      </c>
      <c r="B80" s="285" t="s">
        <v>192</v>
      </c>
      <c r="C80" s="285"/>
      <c r="D80" s="285"/>
      <c r="E80" s="285"/>
      <c r="F80" s="27">
        <v>36.1</v>
      </c>
    </row>
    <row r="81" spans="1:6">
      <c r="C81" s="25"/>
      <c r="D81" s="22"/>
      <c r="E81" s="22"/>
      <c r="F81" s="26" t="s">
        <v>177</v>
      </c>
    </row>
    <row r="82" spans="1:6">
      <c r="A82" s="8"/>
      <c r="B82" s="29"/>
      <c r="C82" s="65"/>
      <c r="D82" s="63"/>
      <c r="E82" s="63"/>
      <c r="F82" s="63"/>
    </row>
    <row r="83" spans="1:6" ht="18.75">
      <c r="A83" s="9">
        <v>3</v>
      </c>
      <c r="B83" s="291" t="s">
        <v>193</v>
      </c>
      <c r="C83" s="291"/>
      <c r="D83" s="291"/>
      <c r="E83" s="291"/>
      <c r="F83" s="63"/>
    </row>
    <row r="84" spans="1:6" ht="15.75">
      <c r="A84" s="8"/>
      <c r="B84" s="40" t="s">
        <v>214</v>
      </c>
      <c r="C84" s="40"/>
      <c r="D84" s="40"/>
      <c r="F84" s="63"/>
    </row>
    <row r="85" spans="1:6" ht="30">
      <c r="A85" s="12">
        <v>10</v>
      </c>
      <c r="B85" s="58" t="s">
        <v>194</v>
      </c>
      <c r="C85" s="69" t="s">
        <v>195</v>
      </c>
      <c r="D85" s="58">
        <v>487</v>
      </c>
      <c r="E85" s="58" t="s">
        <v>194</v>
      </c>
      <c r="F85" s="58">
        <v>4870</v>
      </c>
    </row>
    <row r="86" spans="1:6">
      <c r="A86" s="12">
        <v>0.21</v>
      </c>
      <c r="B86" s="58" t="s">
        <v>28</v>
      </c>
      <c r="C86" s="69" t="s">
        <v>196</v>
      </c>
      <c r="D86" s="58">
        <v>4504.7</v>
      </c>
      <c r="E86" s="58" t="s">
        <v>28</v>
      </c>
      <c r="F86" s="58">
        <v>945.99</v>
      </c>
    </row>
    <row r="87" spans="1:6">
      <c r="A87" s="11">
        <v>10</v>
      </c>
      <c r="B87" s="63"/>
      <c r="C87" s="69" t="s">
        <v>197</v>
      </c>
      <c r="D87" s="58">
        <v>273.70999999999998</v>
      </c>
      <c r="E87" s="63"/>
      <c r="F87" s="58">
        <v>2737.1</v>
      </c>
    </row>
    <row r="88" spans="1:6">
      <c r="A88" s="12">
        <v>1.1000000000000001</v>
      </c>
      <c r="B88" s="30" t="s">
        <v>198</v>
      </c>
      <c r="C88" s="69" t="s">
        <v>181</v>
      </c>
      <c r="D88" s="58">
        <v>861</v>
      </c>
      <c r="E88" s="58" t="s">
        <v>198</v>
      </c>
      <c r="F88" s="58">
        <v>947.1</v>
      </c>
    </row>
    <row r="89" spans="1:6">
      <c r="A89" s="12">
        <v>2.1</v>
      </c>
      <c r="B89" s="30" t="s">
        <v>198</v>
      </c>
      <c r="C89" s="69" t="s">
        <v>182</v>
      </c>
      <c r="D89" s="58">
        <v>804</v>
      </c>
      <c r="E89" s="58" t="s">
        <v>198</v>
      </c>
      <c r="F89" s="58">
        <v>1688.4</v>
      </c>
    </row>
    <row r="90" spans="1:6">
      <c r="A90" s="12">
        <v>2.2000000000000002</v>
      </c>
      <c r="B90" s="30" t="s">
        <v>198</v>
      </c>
      <c r="C90" s="69" t="s">
        <v>183</v>
      </c>
      <c r="D90" s="58">
        <v>562</v>
      </c>
      <c r="E90" s="58" t="s">
        <v>198</v>
      </c>
      <c r="F90" s="58">
        <v>1236.4000000000001</v>
      </c>
    </row>
    <row r="91" spans="1:6">
      <c r="A91" s="12">
        <v>1.1000000000000001</v>
      </c>
      <c r="B91" s="30" t="s">
        <v>198</v>
      </c>
      <c r="C91" s="69" t="s">
        <v>184</v>
      </c>
      <c r="D91" s="58">
        <v>461</v>
      </c>
      <c r="E91" s="58" t="s">
        <v>198</v>
      </c>
      <c r="F91" s="58">
        <v>507.1</v>
      </c>
    </row>
    <row r="92" spans="1:6">
      <c r="A92" s="7">
        <v>6.5</v>
      </c>
      <c r="B92" s="30" t="s">
        <v>199</v>
      </c>
      <c r="C92" s="69" t="s">
        <v>200</v>
      </c>
      <c r="D92" s="58">
        <v>17.18</v>
      </c>
      <c r="E92" s="58" t="s">
        <v>54</v>
      </c>
      <c r="F92" s="58">
        <v>111.67</v>
      </c>
    </row>
    <row r="93" spans="1:6">
      <c r="A93" s="7">
        <v>3</v>
      </c>
      <c r="B93" s="30" t="s">
        <v>199</v>
      </c>
      <c r="C93" s="69" t="s">
        <v>201</v>
      </c>
      <c r="D93" s="58">
        <v>27</v>
      </c>
      <c r="E93" s="58" t="s">
        <v>199</v>
      </c>
      <c r="F93" s="58">
        <v>81</v>
      </c>
    </row>
    <row r="94" spans="1:6">
      <c r="A94" s="12">
        <v>2.15</v>
      </c>
      <c r="B94" s="30" t="s">
        <v>198</v>
      </c>
      <c r="C94" s="69" t="s">
        <v>202</v>
      </c>
      <c r="D94" s="58">
        <v>45.8</v>
      </c>
      <c r="E94" s="58" t="s">
        <v>198</v>
      </c>
      <c r="F94" s="58">
        <v>98.47</v>
      </c>
    </row>
    <row r="95" spans="1:6">
      <c r="A95" s="12"/>
      <c r="B95" s="30"/>
      <c r="C95" s="69"/>
      <c r="D95" s="58"/>
      <c r="E95" s="58" t="s">
        <v>198</v>
      </c>
      <c r="F95" s="58">
        <v>0</v>
      </c>
    </row>
    <row r="96" spans="1:6">
      <c r="A96" s="11"/>
      <c r="B96" s="30" t="s">
        <v>139</v>
      </c>
      <c r="C96" s="69" t="s">
        <v>163</v>
      </c>
      <c r="D96" s="58"/>
      <c r="E96" s="58" t="s">
        <v>139</v>
      </c>
      <c r="F96" s="58">
        <v>0.8</v>
      </c>
    </row>
    <row r="97" spans="1:6">
      <c r="A97" s="11"/>
      <c r="B97" s="31"/>
      <c r="C97" s="65"/>
      <c r="D97" s="63"/>
      <c r="E97" s="63"/>
      <c r="F97" s="57" t="s">
        <v>166</v>
      </c>
    </row>
    <row r="98" spans="1:6">
      <c r="A98" s="11"/>
      <c r="B98" s="31"/>
      <c r="C98" s="69" t="s">
        <v>190</v>
      </c>
      <c r="D98" s="63"/>
      <c r="E98" s="63"/>
      <c r="F98" s="58">
        <f>SUM(F85:F97)</f>
        <v>13224.029999999999</v>
      </c>
    </row>
    <row r="99" spans="1:6">
      <c r="A99" s="11"/>
      <c r="B99" s="31"/>
      <c r="C99" s="65"/>
      <c r="D99" s="63"/>
      <c r="E99" s="63"/>
      <c r="F99" s="57" t="s">
        <v>166</v>
      </c>
    </row>
    <row r="100" spans="1:6" ht="15.75">
      <c r="A100" s="11"/>
      <c r="B100" s="31"/>
      <c r="C100" s="69" t="s">
        <v>191</v>
      </c>
      <c r="D100" s="63"/>
      <c r="E100" s="63"/>
      <c r="F100" s="55">
        <f>F98/10</f>
        <v>1322.4029999999998</v>
      </c>
    </row>
    <row r="101" spans="1:6">
      <c r="A101" s="11"/>
      <c r="B101" s="31"/>
      <c r="C101" s="65"/>
      <c r="D101" s="63"/>
      <c r="E101" s="63"/>
      <c r="F101" s="57" t="s">
        <v>261</v>
      </c>
    </row>
    <row r="102" spans="1:6">
      <c r="A102" s="11"/>
      <c r="B102" s="31"/>
      <c r="C102" s="65"/>
      <c r="D102" s="63"/>
      <c r="E102" s="63"/>
      <c r="F102" s="58"/>
    </row>
    <row r="103" spans="1:6" ht="24.75" customHeight="1">
      <c r="A103" s="17">
        <v>4</v>
      </c>
      <c r="C103" s="285" t="s">
        <v>278</v>
      </c>
      <c r="D103" s="285"/>
      <c r="E103" s="285"/>
      <c r="F103" s="24">
        <v>2034</v>
      </c>
    </row>
    <row r="104" spans="1:6">
      <c r="F104" s="26" t="s">
        <v>177</v>
      </c>
    </row>
    <row r="105" spans="1:6">
      <c r="A105" s="11"/>
      <c r="B105" s="31"/>
      <c r="C105" s="65"/>
      <c r="D105" s="63"/>
      <c r="E105" s="63"/>
      <c r="F105" s="58"/>
    </row>
    <row r="106" spans="1:6" ht="18.75">
      <c r="A106" s="10">
        <v>5</v>
      </c>
      <c r="B106" s="63"/>
      <c r="C106" s="285" t="s">
        <v>203</v>
      </c>
      <c r="D106" s="285"/>
      <c r="E106" s="63"/>
      <c r="F106" s="63"/>
    </row>
    <row r="107" spans="1:6" ht="15.75">
      <c r="A107" s="11"/>
      <c r="B107" s="63"/>
      <c r="C107" s="285" t="s">
        <v>204</v>
      </c>
      <c r="D107" s="285"/>
      <c r="E107" s="63"/>
      <c r="F107" s="63"/>
    </row>
    <row r="108" spans="1:6" ht="15.75">
      <c r="A108" s="11"/>
      <c r="B108" s="63"/>
      <c r="C108" s="64" t="s">
        <v>205</v>
      </c>
      <c r="D108" s="63"/>
      <c r="E108" s="63"/>
      <c r="F108" s="63"/>
    </row>
    <row r="109" spans="1:6">
      <c r="A109" s="11"/>
      <c r="B109" s="63"/>
      <c r="C109" s="296" t="s">
        <v>213</v>
      </c>
      <c r="D109" s="296"/>
      <c r="E109" s="63"/>
      <c r="F109" s="63"/>
    </row>
    <row r="110" spans="1:6" ht="30">
      <c r="A110" s="11">
        <v>1.1100000000000001</v>
      </c>
      <c r="B110" s="63" t="s">
        <v>206</v>
      </c>
      <c r="C110" s="65" t="s">
        <v>207</v>
      </c>
      <c r="D110" s="63">
        <v>225.4</v>
      </c>
      <c r="E110" s="63" t="s">
        <v>206</v>
      </c>
      <c r="F110" s="63">
        <v>250.19</v>
      </c>
    </row>
    <row r="111" spans="1:6">
      <c r="A111" s="11">
        <v>0.7</v>
      </c>
      <c r="B111" s="63" t="s">
        <v>208</v>
      </c>
      <c r="C111" s="65" t="s">
        <v>209</v>
      </c>
      <c r="D111" s="63">
        <v>688</v>
      </c>
      <c r="E111" s="63" t="s">
        <v>208</v>
      </c>
      <c r="F111" s="63">
        <v>481.6</v>
      </c>
    </row>
    <row r="112" spans="1:6">
      <c r="A112" s="11">
        <v>10</v>
      </c>
      <c r="B112" s="63" t="s">
        <v>146</v>
      </c>
      <c r="C112" s="32" t="s">
        <v>210</v>
      </c>
      <c r="D112" s="63">
        <v>7.9</v>
      </c>
      <c r="E112" s="63" t="s">
        <v>146</v>
      </c>
      <c r="F112" s="63">
        <v>79</v>
      </c>
    </row>
    <row r="113" spans="1:6">
      <c r="A113" s="11"/>
      <c r="B113" s="63"/>
      <c r="C113" s="69" t="s">
        <v>211</v>
      </c>
      <c r="D113" s="63" t="s">
        <v>212</v>
      </c>
      <c r="E113" s="63"/>
      <c r="F113" s="63">
        <v>1.9</v>
      </c>
    </row>
    <row r="114" spans="1:6">
      <c r="A114" s="11"/>
      <c r="B114" s="63"/>
      <c r="C114" s="65" t="s">
        <v>190</v>
      </c>
      <c r="D114" s="63"/>
      <c r="E114" s="63"/>
      <c r="F114" s="63">
        <v>812.69</v>
      </c>
    </row>
    <row r="115" spans="1:6">
      <c r="A115" s="11"/>
      <c r="B115" s="63"/>
      <c r="C115" s="65"/>
      <c r="D115" s="63"/>
      <c r="E115" s="63"/>
      <c r="F115" s="62" t="s">
        <v>166</v>
      </c>
    </row>
    <row r="116" spans="1:6" ht="15.75">
      <c r="A116" s="11"/>
      <c r="B116" s="63"/>
      <c r="C116" s="33" t="s">
        <v>191</v>
      </c>
      <c r="D116" s="63"/>
      <c r="E116" s="63"/>
      <c r="F116" s="59">
        <v>81.27</v>
      </c>
    </row>
    <row r="117" spans="1:6">
      <c r="F117" s="26" t="s">
        <v>177</v>
      </c>
    </row>
    <row r="118" spans="1:6">
      <c r="F118" s="26"/>
    </row>
    <row r="119" spans="1:6">
      <c r="F119" s="26"/>
    </row>
    <row r="120" spans="1:6">
      <c r="F120" s="26"/>
    </row>
    <row r="121" spans="1:6">
      <c r="F121" s="26"/>
    </row>
    <row r="122" spans="1:6">
      <c r="F122" s="26"/>
    </row>
    <row r="123" spans="1:6">
      <c r="F123" s="26"/>
    </row>
    <row r="124" spans="1:6" ht="18.75">
      <c r="A124" s="10">
        <v>6</v>
      </c>
      <c r="B124" s="63"/>
      <c r="C124" s="304" t="s">
        <v>390</v>
      </c>
      <c r="D124" s="304"/>
      <c r="E124" s="63"/>
      <c r="F124" s="63"/>
    </row>
    <row r="125" spans="1:6" ht="15.75">
      <c r="A125" s="11"/>
      <c r="B125" s="63"/>
      <c r="C125" s="304" t="s">
        <v>391</v>
      </c>
      <c r="D125" s="304"/>
      <c r="E125" s="63"/>
      <c r="F125" s="63"/>
    </row>
    <row r="126" spans="1:6" ht="15.75">
      <c r="A126" s="11"/>
      <c r="B126" s="63"/>
      <c r="C126" s="304" t="s">
        <v>205</v>
      </c>
      <c r="D126" s="304"/>
      <c r="E126" s="63"/>
      <c r="F126" s="63"/>
    </row>
    <row r="127" spans="1:6">
      <c r="A127" s="11"/>
      <c r="B127" s="63"/>
      <c r="C127" s="296" t="s">
        <v>213</v>
      </c>
      <c r="D127" s="297"/>
      <c r="E127" s="63"/>
      <c r="F127" s="63"/>
    </row>
    <row r="128" spans="1:6" ht="30">
      <c r="A128" s="11">
        <v>2.2200000000000002</v>
      </c>
      <c r="B128" s="63" t="s">
        <v>206</v>
      </c>
      <c r="C128" s="65" t="s">
        <v>207</v>
      </c>
      <c r="D128" s="63">
        <v>236.6</v>
      </c>
      <c r="E128" s="63" t="s">
        <v>206</v>
      </c>
      <c r="F128" s="63">
        <v>525.25</v>
      </c>
    </row>
    <row r="129" spans="1:6">
      <c r="A129" s="11">
        <v>1.2</v>
      </c>
      <c r="B129" s="63" t="s">
        <v>208</v>
      </c>
      <c r="C129" s="65" t="s">
        <v>209</v>
      </c>
      <c r="D129" s="63">
        <v>688</v>
      </c>
      <c r="E129" s="63" t="s">
        <v>208</v>
      </c>
      <c r="F129" s="63">
        <v>825.6</v>
      </c>
    </row>
    <row r="130" spans="1:6">
      <c r="A130" s="11">
        <v>10</v>
      </c>
      <c r="B130" s="63" t="s">
        <v>146</v>
      </c>
      <c r="C130" s="65" t="s">
        <v>392</v>
      </c>
      <c r="D130" s="63">
        <v>8.5</v>
      </c>
      <c r="E130" s="63" t="s">
        <v>146</v>
      </c>
      <c r="F130" s="63">
        <v>85</v>
      </c>
    </row>
    <row r="131" spans="1:6">
      <c r="A131" s="11"/>
      <c r="B131" s="63"/>
      <c r="C131" s="65" t="s">
        <v>211</v>
      </c>
      <c r="D131" s="63" t="s">
        <v>212</v>
      </c>
      <c r="E131" s="63"/>
      <c r="F131" s="63">
        <v>6.65</v>
      </c>
    </row>
    <row r="132" spans="1:6">
      <c r="A132" s="11"/>
      <c r="B132" s="63"/>
      <c r="C132" s="65"/>
      <c r="D132" s="63"/>
      <c r="E132" s="63"/>
      <c r="F132" s="62" t="s">
        <v>166</v>
      </c>
    </row>
    <row r="133" spans="1:6">
      <c r="A133" s="11"/>
      <c r="B133" s="63"/>
      <c r="C133" s="65" t="s">
        <v>190</v>
      </c>
      <c r="D133" s="63"/>
      <c r="E133" s="63"/>
      <c r="F133" s="63">
        <v>1442.5</v>
      </c>
    </row>
    <row r="134" spans="1:6">
      <c r="A134" s="11"/>
      <c r="B134" s="63"/>
      <c r="C134" s="65"/>
      <c r="D134" s="63"/>
      <c r="E134" s="63"/>
      <c r="F134" s="62" t="s">
        <v>166</v>
      </c>
    </row>
    <row r="135" spans="1:6" ht="15.75">
      <c r="A135" s="11"/>
      <c r="B135" s="63"/>
      <c r="C135" s="65" t="s">
        <v>191</v>
      </c>
      <c r="D135" s="63"/>
      <c r="E135" s="63"/>
      <c r="F135" s="59">
        <v>144.25</v>
      </c>
    </row>
    <row r="136" spans="1:6">
      <c r="F136" s="26" t="s">
        <v>177</v>
      </c>
    </row>
    <row r="137" spans="1:6">
      <c r="A137" s="11"/>
      <c r="B137" s="31"/>
      <c r="C137" s="65"/>
      <c r="D137" s="63"/>
      <c r="E137" s="63"/>
      <c r="F137" s="58"/>
    </row>
    <row r="138" spans="1:6" ht="18.75">
      <c r="A138" s="10">
        <v>7</v>
      </c>
      <c r="B138" s="58" t="s">
        <v>159</v>
      </c>
      <c r="C138" s="303" t="s">
        <v>215</v>
      </c>
      <c r="D138" s="303"/>
      <c r="E138" s="303"/>
      <c r="F138" s="63"/>
    </row>
    <row r="139" spans="1:6">
      <c r="A139" s="11"/>
      <c r="B139" s="63"/>
      <c r="C139" s="303" t="s">
        <v>216</v>
      </c>
      <c r="D139" s="303"/>
      <c r="E139" s="303"/>
      <c r="F139" s="63"/>
    </row>
    <row r="140" spans="1:6" ht="18.75">
      <c r="A140" s="10" t="s">
        <v>434</v>
      </c>
      <c r="B140" s="58"/>
      <c r="C140" s="295" t="s">
        <v>226</v>
      </c>
      <c r="D140" s="295"/>
      <c r="E140" s="295"/>
      <c r="F140" s="63"/>
    </row>
    <row r="141" spans="1:6">
      <c r="A141" s="11"/>
      <c r="B141" s="63"/>
      <c r="C141" s="298" t="s">
        <v>286</v>
      </c>
      <c r="D141" s="299"/>
      <c r="E141" s="299"/>
      <c r="F141" s="63"/>
    </row>
    <row r="142" spans="1:6">
      <c r="A142" s="12">
        <v>1</v>
      </c>
      <c r="B142" s="58" t="s">
        <v>147</v>
      </c>
      <c r="C142" s="69" t="s">
        <v>227</v>
      </c>
      <c r="D142" s="58">
        <v>52</v>
      </c>
      <c r="E142" s="58" t="s">
        <v>147</v>
      </c>
      <c r="F142" s="58">
        <v>52</v>
      </c>
    </row>
    <row r="143" spans="1:6" ht="21" customHeight="1">
      <c r="A143" s="12">
        <v>1</v>
      </c>
      <c r="B143" s="58" t="s">
        <v>139</v>
      </c>
      <c r="C143" s="69" t="s">
        <v>228</v>
      </c>
      <c r="D143" s="58">
        <v>10.4</v>
      </c>
      <c r="E143" s="58" t="s">
        <v>139</v>
      </c>
      <c r="F143" s="58">
        <v>10.4</v>
      </c>
    </row>
    <row r="144" spans="1:6" ht="21.75" customHeight="1">
      <c r="A144" s="12">
        <v>1</v>
      </c>
      <c r="B144" s="58" t="s">
        <v>147</v>
      </c>
      <c r="C144" s="69" t="s">
        <v>221</v>
      </c>
      <c r="D144" s="58">
        <v>163.57</v>
      </c>
      <c r="E144" s="58" t="s">
        <v>147</v>
      </c>
      <c r="F144" s="58">
        <v>163.57</v>
      </c>
    </row>
    <row r="145" spans="1:6">
      <c r="A145" s="11"/>
      <c r="B145" s="63"/>
      <c r="C145" s="65"/>
      <c r="D145" s="58" t="s">
        <v>137</v>
      </c>
      <c r="E145" s="63"/>
      <c r="F145" s="57" t="s">
        <v>166</v>
      </c>
    </row>
    <row r="146" spans="1:6" ht="15.75">
      <c r="A146" s="11"/>
      <c r="B146" s="63"/>
      <c r="C146" s="67" t="s">
        <v>222</v>
      </c>
      <c r="D146" s="63"/>
      <c r="E146" s="63"/>
      <c r="F146" s="55">
        <v>225.97</v>
      </c>
    </row>
    <row r="147" spans="1:6">
      <c r="A147" s="11"/>
      <c r="B147" s="63"/>
      <c r="C147" s="65"/>
      <c r="D147" s="58" t="s">
        <v>137</v>
      </c>
      <c r="E147" s="63"/>
      <c r="F147" s="57" t="s">
        <v>261</v>
      </c>
    </row>
    <row r="148" spans="1:6" ht="18.75">
      <c r="A148" s="10" t="s">
        <v>435</v>
      </c>
      <c r="B148" s="58" t="s">
        <v>159</v>
      </c>
      <c r="C148" s="295" t="s">
        <v>223</v>
      </c>
      <c r="D148" s="295"/>
      <c r="E148" s="63"/>
      <c r="F148" s="63"/>
    </row>
    <row r="149" spans="1:6">
      <c r="A149" s="11"/>
      <c r="B149" s="63"/>
      <c r="C149" s="298" t="s">
        <v>213</v>
      </c>
      <c r="D149" s="298"/>
      <c r="E149" s="63"/>
      <c r="F149" s="63"/>
    </row>
    <row r="150" spans="1:6">
      <c r="A150" s="12">
        <v>1</v>
      </c>
      <c r="B150" s="58" t="s">
        <v>147</v>
      </c>
      <c r="C150" s="69" t="s">
        <v>224</v>
      </c>
      <c r="D150" s="58">
        <v>35</v>
      </c>
      <c r="E150" s="58" t="s">
        <v>147</v>
      </c>
      <c r="F150" s="58">
        <v>35</v>
      </c>
    </row>
    <row r="151" spans="1:6" ht="20.25" customHeight="1">
      <c r="A151" s="12">
        <v>1</v>
      </c>
      <c r="B151" s="58" t="s">
        <v>139</v>
      </c>
      <c r="C151" s="69" t="s">
        <v>225</v>
      </c>
      <c r="D151" s="58">
        <v>14</v>
      </c>
      <c r="E151" s="58" t="s">
        <v>139</v>
      </c>
      <c r="F151" s="58">
        <v>14</v>
      </c>
    </row>
    <row r="152" spans="1:6" ht="21" customHeight="1">
      <c r="A152" s="12">
        <v>1</v>
      </c>
      <c r="B152" s="58" t="s">
        <v>147</v>
      </c>
      <c r="C152" s="69" t="s">
        <v>221</v>
      </c>
      <c r="D152" s="58">
        <v>159.72999999999999</v>
      </c>
      <c r="E152" s="58" t="s">
        <v>147</v>
      </c>
      <c r="F152" s="58">
        <v>159.72999999999999</v>
      </c>
    </row>
    <row r="153" spans="1:6">
      <c r="A153" s="11"/>
      <c r="B153" s="63"/>
      <c r="C153" s="65"/>
      <c r="D153" s="58" t="s">
        <v>137</v>
      </c>
      <c r="E153" s="63"/>
      <c r="F153" s="57" t="s">
        <v>166</v>
      </c>
    </row>
    <row r="154" spans="1:6" ht="15.75">
      <c r="A154" s="11"/>
      <c r="B154" s="63"/>
      <c r="C154" s="67" t="s">
        <v>222</v>
      </c>
      <c r="D154" s="63"/>
      <c r="E154" s="63"/>
      <c r="F154" s="55">
        <v>208.73</v>
      </c>
    </row>
    <row r="155" spans="1:6">
      <c r="A155" s="11"/>
      <c r="B155" s="63"/>
      <c r="C155" s="65"/>
      <c r="D155" s="58" t="s">
        <v>137</v>
      </c>
      <c r="E155" s="63"/>
      <c r="F155" s="57" t="s">
        <v>261</v>
      </c>
    </row>
    <row r="157" spans="1:6" ht="47.25" customHeight="1">
      <c r="A157" s="17">
        <v>8</v>
      </c>
      <c r="B157" s="286" t="s">
        <v>229</v>
      </c>
      <c r="C157" s="286"/>
      <c r="D157" s="286"/>
      <c r="E157" s="286"/>
      <c r="F157" s="60"/>
    </row>
    <row r="158" spans="1:6" ht="15.75" customHeight="1">
      <c r="A158" s="19"/>
      <c r="B158" s="287" t="s">
        <v>235</v>
      </c>
      <c r="C158" s="287"/>
      <c r="D158" s="287"/>
      <c r="E158" s="287"/>
      <c r="F158" s="60"/>
    </row>
    <row r="159" spans="1:6" ht="30">
      <c r="A159" s="19">
        <v>1</v>
      </c>
      <c r="B159" s="60" t="s">
        <v>96</v>
      </c>
      <c r="C159" s="70" t="s">
        <v>230</v>
      </c>
      <c r="D159" s="60">
        <v>54</v>
      </c>
      <c r="E159" s="60" t="s">
        <v>96</v>
      </c>
      <c r="F159" s="60">
        <v>54</v>
      </c>
    </row>
    <row r="160" spans="1:6" ht="15" customHeight="1">
      <c r="A160" s="19">
        <v>1</v>
      </c>
      <c r="B160" s="60" t="s">
        <v>96</v>
      </c>
      <c r="C160" s="70" t="s">
        <v>231</v>
      </c>
      <c r="D160" s="60">
        <v>63.1</v>
      </c>
      <c r="E160" s="60" t="s">
        <v>96</v>
      </c>
      <c r="F160" s="60">
        <v>63.1</v>
      </c>
    </row>
    <row r="161" spans="1:6">
      <c r="A161" s="18">
        <v>1.4999999999999999E-2</v>
      </c>
      <c r="B161" s="60" t="s">
        <v>146</v>
      </c>
      <c r="C161" s="70" t="s">
        <v>232</v>
      </c>
      <c r="D161" s="60">
        <v>630</v>
      </c>
      <c r="E161" s="60" t="s">
        <v>146</v>
      </c>
      <c r="F161" s="60">
        <v>9.4499999999999993</v>
      </c>
    </row>
    <row r="162" spans="1:6" ht="30">
      <c r="A162" s="19" t="s">
        <v>212</v>
      </c>
      <c r="B162" s="60"/>
      <c r="C162" s="70" t="s">
        <v>233</v>
      </c>
      <c r="D162" s="60"/>
      <c r="E162" s="60"/>
      <c r="F162" s="60">
        <v>12.15</v>
      </c>
    </row>
    <row r="163" spans="1:6">
      <c r="A163" s="19"/>
      <c r="B163" s="60"/>
      <c r="C163" s="70"/>
      <c r="D163" s="60"/>
      <c r="E163" s="60"/>
      <c r="F163" s="56" t="s">
        <v>166</v>
      </c>
    </row>
    <row r="164" spans="1:6" ht="15.75">
      <c r="A164" s="19"/>
      <c r="B164" s="60"/>
      <c r="C164" s="70" t="s">
        <v>234</v>
      </c>
      <c r="D164" s="60"/>
      <c r="E164" s="60"/>
      <c r="F164" s="71">
        <v>138.69999999999999</v>
      </c>
    </row>
    <row r="165" spans="1:6">
      <c r="F165" s="26" t="s">
        <v>177</v>
      </c>
    </row>
    <row r="166" spans="1:6" ht="15.75">
      <c r="A166" s="19"/>
      <c r="B166" s="60"/>
      <c r="C166" s="54" t="s">
        <v>236</v>
      </c>
      <c r="D166" s="60"/>
      <c r="E166" s="60"/>
      <c r="F166" s="60"/>
    </row>
    <row r="167" spans="1:6" ht="63" customHeight="1">
      <c r="A167" s="17">
        <v>9</v>
      </c>
      <c r="B167" s="302" t="s">
        <v>237</v>
      </c>
      <c r="C167" s="302"/>
      <c r="D167" s="302"/>
      <c r="E167" s="302"/>
      <c r="F167" s="60"/>
    </row>
    <row r="168" spans="1:6">
      <c r="A168" s="19"/>
      <c r="B168" s="287" t="s">
        <v>235</v>
      </c>
      <c r="C168" s="288"/>
      <c r="D168" s="288"/>
      <c r="E168" s="288"/>
      <c r="F168" s="60"/>
    </row>
    <row r="169" spans="1:6">
      <c r="A169" s="19">
        <v>1</v>
      </c>
      <c r="B169" s="60" t="s">
        <v>147</v>
      </c>
      <c r="C169" s="70" t="s">
        <v>238</v>
      </c>
      <c r="D169" s="60">
        <v>914.1</v>
      </c>
      <c r="E169" s="60" t="s">
        <v>239</v>
      </c>
      <c r="F169" s="60">
        <v>9.14</v>
      </c>
    </row>
    <row r="170" spans="1:6" ht="15.75" customHeight="1">
      <c r="A170" s="19"/>
      <c r="B170" s="60"/>
      <c r="C170" s="70" t="s">
        <v>240</v>
      </c>
      <c r="D170" s="60"/>
      <c r="E170" s="60"/>
      <c r="F170" s="60">
        <v>506.4</v>
      </c>
    </row>
    <row r="171" spans="1:6" ht="14.25" customHeight="1">
      <c r="A171" s="19"/>
      <c r="B171" s="60"/>
      <c r="C171" s="70" t="s">
        <v>241</v>
      </c>
      <c r="D171" s="60"/>
      <c r="E171" s="60"/>
      <c r="F171" s="60">
        <v>5.26</v>
      </c>
    </row>
    <row r="172" spans="1:6" ht="17.25" customHeight="1">
      <c r="A172" s="19"/>
      <c r="B172" s="60"/>
      <c r="C172" s="70" t="s">
        <v>242</v>
      </c>
      <c r="D172" s="60" t="s">
        <v>234</v>
      </c>
      <c r="E172" s="60"/>
      <c r="F172" s="71">
        <v>520.79999999999995</v>
      </c>
    </row>
    <row r="173" spans="1:6">
      <c r="A173" s="19">
        <v>1</v>
      </c>
      <c r="B173" s="60" t="s">
        <v>96</v>
      </c>
      <c r="C173" s="70" t="s">
        <v>243</v>
      </c>
      <c r="D173" s="60">
        <v>712</v>
      </c>
      <c r="E173" s="60" t="s">
        <v>96</v>
      </c>
      <c r="F173" s="60">
        <v>712</v>
      </c>
    </row>
    <row r="174" spans="1:6">
      <c r="A174" s="19">
        <v>1</v>
      </c>
      <c r="B174" s="60" t="s">
        <v>96</v>
      </c>
      <c r="C174" s="70" t="s">
        <v>244</v>
      </c>
      <c r="D174" s="60">
        <v>708</v>
      </c>
      <c r="E174" s="60" t="s">
        <v>96</v>
      </c>
      <c r="F174" s="60">
        <v>708</v>
      </c>
    </row>
    <row r="175" spans="1:6" ht="19.5" customHeight="1">
      <c r="A175" s="19">
        <v>2</v>
      </c>
      <c r="B175" s="60" t="s">
        <v>96</v>
      </c>
      <c r="C175" s="70" t="s">
        <v>245</v>
      </c>
      <c r="D175" s="60">
        <v>556</v>
      </c>
      <c r="E175" s="60" t="s">
        <v>96</v>
      </c>
      <c r="F175" s="60">
        <v>1112</v>
      </c>
    </row>
    <row r="176" spans="1:6" ht="19.5" customHeight="1">
      <c r="A176" s="19"/>
      <c r="B176" s="60"/>
      <c r="C176" s="70" t="s">
        <v>246</v>
      </c>
      <c r="D176" s="60"/>
      <c r="E176" s="60"/>
      <c r="F176" s="60">
        <v>2532</v>
      </c>
    </row>
    <row r="177" spans="1:6">
      <c r="A177" s="19"/>
      <c r="B177" s="60"/>
      <c r="C177" s="70" t="s">
        <v>234</v>
      </c>
      <c r="D177" s="60"/>
      <c r="E177" s="60"/>
      <c r="F177" s="60">
        <v>506.4</v>
      </c>
    </row>
    <row r="178" spans="1:6">
      <c r="A178" s="19"/>
      <c r="B178" s="60"/>
      <c r="C178" s="70"/>
      <c r="D178" s="60"/>
      <c r="E178" s="60"/>
      <c r="F178" s="60"/>
    </row>
    <row r="179" spans="1:6" ht="18.75" customHeight="1">
      <c r="A179" s="19"/>
      <c r="B179" s="60"/>
      <c r="C179" s="54" t="s">
        <v>247</v>
      </c>
      <c r="D179" s="60"/>
      <c r="E179" s="60"/>
      <c r="F179" s="60"/>
    </row>
    <row r="180" spans="1:6" ht="16.5" customHeight="1">
      <c r="A180" s="19"/>
      <c r="B180" s="60"/>
      <c r="C180" s="54" t="s">
        <v>248</v>
      </c>
      <c r="D180" s="60"/>
      <c r="E180" s="60"/>
      <c r="F180" s="60"/>
    </row>
    <row r="181" spans="1:6" ht="15.75">
      <c r="A181" s="19"/>
      <c r="B181" s="60"/>
      <c r="C181" s="54" t="s">
        <v>249</v>
      </c>
      <c r="D181" s="60"/>
      <c r="E181" s="60"/>
      <c r="F181" s="60"/>
    </row>
    <row r="182" spans="1:6" ht="66.75" customHeight="1">
      <c r="A182" s="17">
        <v>10</v>
      </c>
      <c r="B182" s="286" t="s">
        <v>250</v>
      </c>
      <c r="C182" s="286"/>
      <c r="D182" s="286"/>
      <c r="E182" s="286"/>
      <c r="F182" s="60"/>
    </row>
    <row r="183" spans="1:6">
      <c r="A183" s="19"/>
      <c r="B183" s="290" t="s">
        <v>235</v>
      </c>
      <c r="C183" s="290"/>
      <c r="D183" s="290"/>
      <c r="E183" s="290"/>
      <c r="F183" s="60"/>
    </row>
    <row r="184" spans="1:6" ht="14.25" customHeight="1">
      <c r="A184" s="19">
        <v>9.5</v>
      </c>
      <c r="B184" s="60" t="s">
        <v>199</v>
      </c>
      <c r="C184" s="70" t="s">
        <v>251</v>
      </c>
      <c r="D184" s="60">
        <v>94.9</v>
      </c>
      <c r="E184" s="60" t="s">
        <v>199</v>
      </c>
      <c r="F184" s="60">
        <v>901.55</v>
      </c>
    </row>
    <row r="185" spans="1:6" ht="14.25" customHeight="1">
      <c r="A185" s="19">
        <v>0.5</v>
      </c>
      <c r="B185" s="60" t="s">
        <v>199</v>
      </c>
      <c r="C185" s="70" t="s">
        <v>252</v>
      </c>
      <c r="D185" s="60">
        <v>20.9</v>
      </c>
      <c r="E185" s="60"/>
      <c r="F185" s="60">
        <v>10.45</v>
      </c>
    </row>
    <row r="186" spans="1:6">
      <c r="A186" s="19"/>
      <c r="B186" s="60"/>
      <c r="C186" s="70" t="s">
        <v>253</v>
      </c>
      <c r="D186" s="60"/>
      <c r="E186" s="60"/>
      <c r="F186" s="60">
        <v>1264</v>
      </c>
    </row>
    <row r="187" spans="1:6">
      <c r="A187" s="19"/>
      <c r="B187" s="60"/>
      <c r="C187" s="70" t="s">
        <v>254</v>
      </c>
      <c r="D187" s="60"/>
      <c r="E187" s="60"/>
      <c r="F187" s="60">
        <v>7.95</v>
      </c>
    </row>
    <row r="188" spans="1:6">
      <c r="A188" s="19"/>
      <c r="B188" s="60"/>
      <c r="C188" s="70" t="s">
        <v>255</v>
      </c>
      <c r="D188" s="60"/>
      <c r="E188" s="60"/>
      <c r="F188" s="60">
        <v>2183.9499999999998</v>
      </c>
    </row>
    <row r="189" spans="1:6">
      <c r="A189" s="19"/>
      <c r="B189" s="60"/>
      <c r="C189" s="70" t="s">
        <v>256</v>
      </c>
      <c r="D189" s="60"/>
      <c r="E189" s="60"/>
      <c r="F189" s="60">
        <v>23.79</v>
      </c>
    </row>
    <row r="190" spans="1:6">
      <c r="A190" s="19"/>
      <c r="B190" s="60"/>
      <c r="C190" s="70"/>
      <c r="D190" s="60"/>
      <c r="E190" s="60"/>
      <c r="F190" s="56" t="s">
        <v>260</v>
      </c>
    </row>
    <row r="191" spans="1:6" ht="15.75">
      <c r="A191" s="19"/>
      <c r="B191" s="60"/>
      <c r="C191" s="70" t="s">
        <v>257</v>
      </c>
      <c r="D191" s="60"/>
      <c r="E191" s="60"/>
      <c r="F191" s="71">
        <v>21</v>
      </c>
    </row>
    <row r="192" spans="1:6" ht="15.75">
      <c r="A192" s="19"/>
      <c r="B192" s="60"/>
      <c r="C192" s="70"/>
      <c r="D192" s="60"/>
      <c r="E192" s="60"/>
      <c r="F192" s="66" t="s">
        <v>510</v>
      </c>
    </row>
    <row r="193" spans="1:6">
      <c r="A193" s="19"/>
      <c r="B193" s="60"/>
      <c r="C193" s="70" t="s">
        <v>258</v>
      </c>
      <c r="D193" s="60"/>
      <c r="E193" s="60"/>
      <c r="F193" s="60"/>
    </row>
    <row r="194" spans="1:6">
      <c r="A194" s="19">
        <v>1</v>
      </c>
      <c r="B194" s="60"/>
      <c r="C194" s="70" t="s">
        <v>244</v>
      </c>
      <c r="D194" s="60">
        <v>708</v>
      </c>
      <c r="E194" s="60" t="s">
        <v>96</v>
      </c>
      <c r="F194" s="60">
        <v>708</v>
      </c>
    </row>
    <row r="195" spans="1:6">
      <c r="A195" s="19">
        <v>1</v>
      </c>
      <c r="B195" s="60"/>
      <c r="C195" s="70" t="s">
        <v>245</v>
      </c>
      <c r="D195" s="60">
        <v>556</v>
      </c>
      <c r="E195" s="60" t="s">
        <v>96</v>
      </c>
      <c r="F195" s="60">
        <v>556</v>
      </c>
    </row>
    <row r="196" spans="1:6" ht="15.75" customHeight="1">
      <c r="A196" s="19"/>
      <c r="B196" s="60"/>
      <c r="C196" s="70"/>
      <c r="D196" s="60"/>
      <c r="E196" s="60"/>
      <c r="F196" s="60">
        <v>1264</v>
      </c>
    </row>
    <row r="197" spans="1:6">
      <c r="A197" s="23"/>
      <c r="C197" s="23"/>
    </row>
    <row r="198" spans="1:6" ht="15.75">
      <c r="A198" s="11"/>
      <c r="B198" s="63"/>
      <c r="C198" s="64" t="s">
        <v>262</v>
      </c>
      <c r="D198" s="63"/>
      <c r="E198" s="63"/>
      <c r="F198" s="63"/>
    </row>
    <row r="199" spans="1:6" ht="31.5">
      <c r="A199" s="11"/>
      <c r="B199" s="63"/>
      <c r="C199" s="64" t="s">
        <v>263</v>
      </c>
      <c r="D199" s="63"/>
      <c r="E199" s="63"/>
      <c r="F199" s="63"/>
    </row>
    <row r="200" spans="1:6" ht="51.75" customHeight="1">
      <c r="A200" s="10">
        <v>11</v>
      </c>
      <c r="B200" s="285" t="s">
        <v>264</v>
      </c>
      <c r="C200" s="285"/>
      <c r="D200" s="285"/>
      <c r="E200" s="285"/>
      <c r="F200" s="63"/>
    </row>
    <row r="201" spans="1:6">
      <c r="A201" s="11"/>
      <c r="B201" s="284" t="s">
        <v>235</v>
      </c>
      <c r="C201" s="289"/>
      <c r="D201" s="289"/>
      <c r="E201" s="289"/>
      <c r="F201" s="63"/>
    </row>
    <row r="202" spans="1:6">
      <c r="A202" s="11">
        <v>2.5</v>
      </c>
      <c r="B202" s="63" t="s">
        <v>147</v>
      </c>
      <c r="C202" s="65" t="s">
        <v>265</v>
      </c>
      <c r="D202" s="63">
        <v>163</v>
      </c>
      <c r="E202" s="63" t="s">
        <v>147</v>
      </c>
      <c r="F202" s="63">
        <v>407.5</v>
      </c>
    </row>
    <row r="203" spans="1:6">
      <c r="A203" s="11">
        <v>1</v>
      </c>
      <c r="B203" s="63" t="s">
        <v>147</v>
      </c>
      <c r="C203" s="65" t="s">
        <v>266</v>
      </c>
      <c r="D203" s="63">
        <v>98.6</v>
      </c>
      <c r="E203" s="63" t="s">
        <v>147</v>
      </c>
      <c r="F203" s="63">
        <v>98.6</v>
      </c>
    </row>
    <row r="204" spans="1:6">
      <c r="A204" s="11">
        <v>1</v>
      </c>
      <c r="B204" s="63" t="s">
        <v>147</v>
      </c>
      <c r="C204" s="65" t="s">
        <v>267</v>
      </c>
      <c r="D204" s="63">
        <v>69.8</v>
      </c>
      <c r="E204" s="63" t="s">
        <v>147</v>
      </c>
      <c r="F204" s="63">
        <v>69.8</v>
      </c>
    </row>
    <row r="205" spans="1:6">
      <c r="A205" s="11">
        <v>1</v>
      </c>
      <c r="B205" s="63" t="s">
        <v>96</v>
      </c>
      <c r="C205" s="65" t="s">
        <v>268</v>
      </c>
      <c r="D205" s="63">
        <v>52</v>
      </c>
      <c r="E205" s="63" t="s">
        <v>96</v>
      </c>
      <c r="F205" s="63">
        <v>52</v>
      </c>
    </row>
    <row r="206" spans="1:6" ht="30">
      <c r="A206" s="6">
        <v>1</v>
      </c>
      <c r="B206" s="34" t="s">
        <v>269</v>
      </c>
      <c r="C206" s="35" t="s">
        <v>270</v>
      </c>
      <c r="D206" s="34" t="s">
        <v>212</v>
      </c>
      <c r="E206" s="34" t="s">
        <v>269</v>
      </c>
      <c r="F206" s="34">
        <v>15</v>
      </c>
    </row>
    <row r="207" spans="1:6" ht="30">
      <c r="A207" s="6"/>
      <c r="B207" s="34" t="s">
        <v>212</v>
      </c>
      <c r="C207" s="35" t="s">
        <v>271</v>
      </c>
      <c r="D207" s="34" t="s">
        <v>212</v>
      </c>
      <c r="E207" s="34" t="s">
        <v>212</v>
      </c>
      <c r="F207" s="34">
        <v>383</v>
      </c>
    </row>
    <row r="208" spans="1:6">
      <c r="A208" s="6">
        <v>1</v>
      </c>
      <c r="B208" s="34" t="s">
        <v>96</v>
      </c>
      <c r="C208" s="35" t="s">
        <v>272</v>
      </c>
      <c r="D208" s="34">
        <v>100</v>
      </c>
      <c r="E208" s="34" t="s">
        <v>96</v>
      </c>
      <c r="F208" s="34">
        <v>100</v>
      </c>
    </row>
    <row r="209" spans="1:6" ht="30">
      <c r="A209" s="11">
        <v>40</v>
      </c>
      <c r="B209" s="63" t="s">
        <v>199</v>
      </c>
      <c r="C209" s="65" t="s">
        <v>273</v>
      </c>
      <c r="D209" s="63">
        <v>4.96</v>
      </c>
      <c r="E209" s="63" t="s">
        <v>199</v>
      </c>
      <c r="F209" s="63">
        <v>198.4</v>
      </c>
    </row>
    <row r="210" spans="1:6">
      <c r="A210" s="11">
        <v>2</v>
      </c>
      <c r="B210" s="63" t="s">
        <v>96</v>
      </c>
      <c r="C210" s="65" t="s">
        <v>274</v>
      </c>
      <c r="D210" s="63">
        <v>13.6</v>
      </c>
      <c r="E210" s="63" t="s">
        <v>96</v>
      </c>
      <c r="F210" s="63">
        <v>27.2</v>
      </c>
    </row>
    <row r="211" spans="1:6">
      <c r="A211" s="11">
        <v>4</v>
      </c>
      <c r="B211" s="63" t="s">
        <v>96</v>
      </c>
      <c r="C211" s="65" t="s">
        <v>275</v>
      </c>
      <c r="D211" s="63">
        <v>13.6</v>
      </c>
      <c r="E211" s="63" t="s">
        <v>96</v>
      </c>
      <c r="F211" s="63">
        <v>54.4</v>
      </c>
    </row>
    <row r="212" spans="1:6">
      <c r="A212" s="11">
        <v>10</v>
      </c>
      <c r="B212" s="63" t="s">
        <v>199</v>
      </c>
      <c r="C212" s="65" t="s">
        <v>276</v>
      </c>
      <c r="D212" s="63">
        <v>3.7</v>
      </c>
      <c r="E212" s="63" t="s">
        <v>199</v>
      </c>
      <c r="F212" s="63">
        <v>37</v>
      </c>
    </row>
    <row r="213" spans="1:6">
      <c r="A213" s="11"/>
      <c r="B213" s="63"/>
      <c r="C213" s="65" t="s">
        <v>254</v>
      </c>
      <c r="D213" s="63"/>
      <c r="E213" s="63"/>
      <c r="F213" s="34">
        <v>12.1</v>
      </c>
    </row>
    <row r="214" spans="1:6">
      <c r="A214" s="11"/>
      <c r="B214" s="63"/>
      <c r="C214" s="65" t="s">
        <v>277</v>
      </c>
      <c r="D214" s="63"/>
      <c r="E214" s="63"/>
      <c r="F214" s="63">
        <v>1268</v>
      </c>
    </row>
    <row r="215" spans="1:6">
      <c r="A215" s="11"/>
      <c r="B215" s="63"/>
      <c r="C215" s="65"/>
      <c r="D215" s="63"/>
      <c r="E215" s="63"/>
      <c r="F215" s="62" t="s">
        <v>166</v>
      </c>
    </row>
    <row r="216" spans="1:6" ht="15.75">
      <c r="A216" s="11"/>
      <c r="B216" s="63"/>
      <c r="C216" s="33" t="s">
        <v>234</v>
      </c>
      <c r="D216" s="63"/>
      <c r="E216" s="63"/>
      <c r="F216" s="59">
        <v>2723</v>
      </c>
    </row>
    <row r="217" spans="1:6">
      <c r="A217" s="11"/>
      <c r="B217" s="63"/>
      <c r="C217" s="65"/>
      <c r="D217" s="63"/>
      <c r="E217" s="63"/>
      <c r="F217" s="62" t="s">
        <v>177</v>
      </c>
    </row>
    <row r="218" spans="1:6">
      <c r="A218" s="11"/>
      <c r="B218" s="63"/>
      <c r="C218" s="36" t="s">
        <v>277</v>
      </c>
      <c r="D218" s="63"/>
      <c r="E218" s="63"/>
      <c r="F218" s="63"/>
    </row>
    <row r="219" spans="1:6">
      <c r="A219" s="11">
        <v>1</v>
      </c>
      <c r="B219" s="63" t="s">
        <v>96</v>
      </c>
      <c r="C219" s="65" t="s">
        <v>243</v>
      </c>
      <c r="D219" s="63">
        <v>712</v>
      </c>
      <c r="E219" s="63" t="s">
        <v>96</v>
      </c>
      <c r="F219" s="63">
        <v>712</v>
      </c>
    </row>
    <row r="220" spans="1:6">
      <c r="A220" s="11">
        <v>1</v>
      </c>
      <c r="B220" s="63" t="s">
        <v>96</v>
      </c>
      <c r="C220" s="65" t="s">
        <v>245</v>
      </c>
      <c r="D220" s="63">
        <v>556</v>
      </c>
      <c r="E220" s="63" t="s">
        <v>96</v>
      </c>
      <c r="F220" s="63">
        <v>556</v>
      </c>
    </row>
    <row r="221" spans="1:6">
      <c r="A221" s="11"/>
      <c r="B221" s="63"/>
      <c r="C221" s="65"/>
      <c r="D221" s="63"/>
      <c r="E221" s="63"/>
      <c r="F221" s="63">
        <v>1268</v>
      </c>
    </row>
    <row r="223" spans="1:6" ht="18.75">
      <c r="A223" s="9">
        <v>12</v>
      </c>
      <c r="B223" s="58" t="s">
        <v>159</v>
      </c>
      <c r="C223" s="295" t="s">
        <v>279</v>
      </c>
      <c r="D223" s="295"/>
      <c r="E223" s="295"/>
      <c r="F223" s="63"/>
    </row>
    <row r="224" spans="1:6" ht="15.75">
      <c r="A224" s="11"/>
      <c r="B224" s="63"/>
      <c r="C224" s="53" t="s">
        <v>280</v>
      </c>
      <c r="D224" s="63"/>
      <c r="E224" s="63"/>
      <c r="F224" s="63"/>
    </row>
    <row r="225" spans="1:6">
      <c r="A225" s="11"/>
      <c r="B225" s="63"/>
      <c r="C225" s="68" t="s">
        <v>509</v>
      </c>
      <c r="D225" s="63"/>
      <c r="E225" s="63"/>
      <c r="F225" s="63"/>
    </row>
    <row r="226" spans="1:6">
      <c r="A226" s="12">
        <v>1.86</v>
      </c>
      <c r="B226" s="58" t="s">
        <v>194</v>
      </c>
      <c r="C226" s="69" t="s">
        <v>281</v>
      </c>
      <c r="D226" s="58">
        <v>400</v>
      </c>
      <c r="E226" s="58" t="s">
        <v>194</v>
      </c>
      <c r="F226" s="58">
        <v>744</v>
      </c>
    </row>
    <row r="227" spans="1:6">
      <c r="A227" s="12">
        <v>0.4</v>
      </c>
      <c r="B227" s="58" t="s">
        <v>199</v>
      </c>
      <c r="C227" s="69" t="s">
        <v>282</v>
      </c>
      <c r="D227" s="37">
        <v>36.1</v>
      </c>
      <c r="E227" s="58" t="s">
        <v>199</v>
      </c>
      <c r="F227" s="58">
        <v>14.44</v>
      </c>
    </row>
    <row r="228" spans="1:6">
      <c r="A228" s="12">
        <v>0.02</v>
      </c>
      <c r="B228" s="58" t="s">
        <v>28</v>
      </c>
      <c r="C228" s="69" t="s">
        <v>283</v>
      </c>
      <c r="D228" s="58">
        <v>5935.1</v>
      </c>
      <c r="E228" s="58" t="s">
        <v>28</v>
      </c>
      <c r="F228" s="58">
        <v>118.7</v>
      </c>
    </row>
    <row r="229" spans="1:6">
      <c r="A229" s="12">
        <v>1</v>
      </c>
      <c r="B229" s="58" t="s">
        <v>198</v>
      </c>
      <c r="C229" s="69" t="s">
        <v>181</v>
      </c>
      <c r="D229" s="58">
        <v>861</v>
      </c>
      <c r="E229" s="58" t="s">
        <v>198</v>
      </c>
      <c r="F229" s="58">
        <v>861</v>
      </c>
    </row>
    <row r="230" spans="1:6">
      <c r="A230" s="12">
        <v>1</v>
      </c>
      <c r="B230" s="58" t="s">
        <v>198</v>
      </c>
      <c r="C230" s="69" t="s">
        <v>284</v>
      </c>
      <c r="D230" s="58">
        <v>562</v>
      </c>
      <c r="E230" s="58" t="s">
        <v>198</v>
      </c>
      <c r="F230" s="58">
        <v>562</v>
      </c>
    </row>
    <row r="231" spans="1:6">
      <c r="A231" s="11"/>
      <c r="B231" s="58" t="s">
        <v>139</v>
      </c>
      <c r="C231" s="69" t="s">
        <v>163</v>
      </c>
      <c r="D231" s="63"/>
      <c r="E231" s="58" t="s">
        <v>139</v>
      </c>
      <c r="F231" s="58"/>
    </row>
    <row r="232" spans="1:6">
      <c r="A232" s="11"/>
      <c r="B232" s="63"/>
      <c r="C232" s="65"/>
      <c r="D232" s="63"/>
      <c r="E232" s="63"/>
      <c r="F232" s="57" t="s">
        <v>259</v>
      </c>
    </row>
    <row r="233" spans="1:6">
      <c r="A233" s="11"/>
      <c r="B233" s="63"/>
      <c r="C233" s="69" t="s">
        <v>285</v>
      </c>
      <c r="D233" s="63"/>
      <c r="E233" s="63"/>
      <c r="F233" s="58">
        <v>2300.14</v>
      </c>
    </row>
    <row r="234" spans="1:6">
      <c r="A234" s="11"/>
      <c r="B234" s="63"/>
      <c r="C234" s="65"/>
      <c r="D234" s="63"/>
      <c r="E234" s="63"/>
      <c r="F234" s="57" t="s">
        <v>259</v>
      </c>
    </row>
    <row r="235" spans="1:6" ht="15.75">
      <c r="A235" s="11"/>
      <c r="B235" s="63"/>
      <c r="C235" s="67" t="s">
        <v>191</v>
      </c>
      <c r="D235" s="63"/>
      <c r="E235" s="63"/>
      <c r="F235" s="55">
        <v>1236.6300000000001</v>
      </c>
    </row>
    <row r="236" spans="1:6">
      <c r="A236" s="11"/>
      <c r="B236" s="63"/>
      <c r="C236" s="65"/>
      <c r="D236" s="63"/>
      <c r="E236" s="63"/>
      <c r="F236" s="57" t="s">
        <v>177</v>
      </c>
    </row>
    <row r="237" spans="1:6">
      <c r="A237" s="23"/>
      <c r="C237" s="23"/>
    </row>
    <row r="238" spans="1:6" ht="15.75">
      <c r="A238" s="11"/>
      <c r="B238" s="58" t="s">
        <v>159</v>
      </c>
      <c r="C238" s="295" t="s">
        <v>215</v>
      </c>
      <c r="D238" s="295"/>
      <c r="E238" s="295"/>
      <c r="F238" s="63"/>
    </row>
    <row r="239" spans="1:6" ht="15.75">
      <c r="A239" s="11"/>
      <c r="B239" s="63"/>
      <c r="C239" s="295" t="s">
        <v>216</v>
      </c>
      <c r="D239" s="295"/>
      <c r="E239" s="295"/>
      <c r="F239" s="63"/>
    </row>
    <row r="240" spans="1:6" ht="18.75">
      <c r="A240" s="10">
        <v>13</v>
      </c>
      <c r="B240" s="58" t="s">
        <v>217</v>
      </c>
      <c r="C240" s="295" t="s">
        <v>218</v>
      </c>
      <c r="D240" s="295"/>
      <c r="E240" s="295"/>
      <c r="F240" s="63"/>
    </row>
    <row r="241" spans="1:6">
      <c r="A241" s="11"/>
      <c r="B241" s="63"/>
      <c r="C241" s="293" t="s">
        <v>286</v>
      </c>
      <c r="D241" s="294"/>
      <c r="E241" s="294"/>
      <c r="F241" s="63"/>
    </row>
    <row r="242" spans="1:6">
      <c r="A242" s="12">
        <v>1</v>
      </c>
      <c r="B242" s="58" t="s">
        <v>147</v>
      </c>
      <c r="C242" s="69" t="s">
        <v>219</v>
      </c>
      <c r="D242" s="58">
        <v>26</v>
      </c>
      <c r="E242" s="58" t="s">
        <v>147</v>
      </c>
      <c r="F242" s="58">
        <v>26</v>
      </c>
    </row>
    <row r="243" spans="1:6" ht="30">
      <c r="A243" s="12">
        <v>1</v>
      </c>
      <c r="B243" s="58" t="s">
        <v>139</v>
      </c>
      <c r="C243" s="69" t="s">
        <v>220</v>
      </c>
      <c r="D243" s="58">
        <v>18.2</v>
      </c>
      <c r="E243" s="58" t="s">
        <v>139</v>
      </c>
      <c r="F243" s="58">
        <v>18.2</v>
      </c>
    </row>
    <row r="244" spans="1:6" ht="30">
      <c r="A244" s="12">
        <v>1</v>
      </c>
      <c r="B244" s="58" t="s">
        <v>147</v>
      </c>
      <c r="C244" s="69" t="s">
        <v>221</v>
      </c>
      <c r="D244" s="58">
        <v>159.75</v>
      </c>
      <c r="E244" s="58" t="s">
        <v>147</v>
      </c>
      <c r="F244" s="58">
        <v>159.75</v>
      </c>
    </row>
    <row r="245" spans="1:6">
      <c r="A245" s="11"/>
      <c r="B245" s="63"/>
      <c r="C245" s="65"/>
      <c r="D245" s="58" t="s">
        <v>137</v>
      </c>
      <c r="E245" s="63"/>
      <c r="F245" s="57" t="s">
        <v>259</v>
      </c>
    </row>
    <row r="246" spans="1:6" ht="15.75">
      <c r="A246" s="11"/>
      <c r="B246" s="63"/>
      <c r="C246" s="67" t="s">
        <v>222</v>
      </c>
      <c r="D246" s="63"/>
      <c r="E246" s="63"/>
      <c r="F246" s="55">
        <v>203.95</v>
      </c>
    </row>
    <row r="247" spans="1:6">
      <c r="A247" s="11"/>
      <c r="B247" s="63"/>
      <c r="C247" s="69" t="s">
        <v>137</v>
      </c>
      <c r="D247" s="58" t="s">
        <v>137</v>
      </c>
      <c r="E247" s="63"/>
      <c r="F247" s="57" t="s">
        <v>177</v>
      </c>
    </row>
    <row r="248" spans="1:6">
      <c r="A248" s="23"/>
      <c r="C248" s="23"/>
    </row>
    <row r="249" spans="1:6" ht="18.75">
      <c r="A249" s="20" t="s">
        <v>511</v>
      </c>
      <c r="B249" s="71" t="s">
        <v>287</v>
      </c>
      <c r="D249" s="60"/>
      <c r="E249" s="60"/>
      <c r="F249" s="60"/>
    </row>
    <row r="250" spans="1:6" ht="186.75" customHeight="1">
      <c r="A250" s="19"/>
      <c r="B250" s="286" t="s">
        <v>288</v>
      </c>
      <c r="C250" s="286"/>
      <c r="D250" s="286"/>
      <c r="E250" s="286"/>
      <c r="F250" s="60"/>
    </row>
    <row r="251" spans="1:6" ht="15.75">
      <c r="A251" s="19"/>
      <c r="B251" s="292" t="s">
        <v>235</v>
      </c>
      <c r="C251" s="286"/>
      <c r="D251" s="286"/>
      <c r="E251" s="286"/>
      <c r="F251" s="60"/>
    </row>
    <row r="252" spans="1:6" ht="30">
      <c r="A252" s="19">
        <v>90</v>
      </c>
      <c r="B252" s="60" t="s">
        <v>147</v>
      </c>
      <c r="C252" s="70" t="s">
        <v>289</v>
      </c>
      <c r="D252" s="60">
        <v>15.5</v>
      </c>
      <c r="E252" s="60" t="s">
        <v>290</v>
      </c>
      <c r="F252" s="60">
        <v>1395</v>
      </c>
    </row>
    <row r="253" spans="1:6" ht="30">
      <c r="A253" s="19">
        <v>45</v>
      </c>
      <c r="B253" s="60" t="s">
        <v>147</v>
      </c>
      <c r="C253" s="70" t="s">
        <v>291</v>
      </c>
      <c r="D253" s="60">
        <v>19.100000000000001</v>
      </c>
      <c r="E253" s="60" t="s">
        <v>292</v>
      </c>
      <c r="F253" s="60">
        <v>859.5</v>
      </c>
    </row>
    <row r="254" spans="1:6">
      <c r="A254" s="19">
        <v>20</v>
      </c>
      <c r="B254" s="60" t="s">
        <v>96</v>
      </c>
      <c r="C254" s="70" t="s">
        <v>293</v>
      </c>
      <c r="D254" s="60">
        <v>3</v>
      </c>
      <c r="E254" s="60" t="s">
        <v>96</v>
      </c>
      <c r="F254" s="60">
        <v>60</v>
      </c>
    </row>
    <row r="255" spans="1:6" ht="30">
      <c r="A255" s="19">
        <v>150</v>
      </c>
      <c r="B255" s="60" t="s">
        <v>96</v>
      </c>
      <c r="C255" s="70" t="s">
        <v>294</v>
      </c>
      <c r="D255" s="60">
        <v>287</v>
      </c>
      <c r="E255" s="60" t="s">
        <v>295</v>
      </c>
      <c r="F255" s="60">
        <v>43.05</v>
      </c>
    </row>
    <row r="256" spans="1:6">
      <c r="A256" s="19">
        <v>10</v>
      </c>
      <c r="B256" s="60" t="s">
        <v>96</v>
      </c>
      <c r="C256" s="70" t="s">
        <v>296</v>
      </c>
      <c r="D256" s="60">
        <v>1.28</v>
      </c>
      <c r="E256" s="60" t="s">
        <v>96</v>
      </c>
      <c r="F256" s="60">
        <v>12.8</v>
      </c>
    </row>
    <row r="257" spans="1:6">
      <c r="A257" s="19">
        <v>10</v>
      </c>
      <c r="B257" s="60" t="s">
        <v>96</v>
      </c>
      <c r="C257" s="70" t="s">
        <v>297</v>
      </c>
      <c r="D257" s="60">
        <v>41.2</v>
      </c>
      <c r="E257" s="60" t="s">
        <v>298</v>
      </c>
      <c r="F257" s="60">
        <v>34.33</v>
      </c>
    </row>
    <row r="258" spans="1:6" ht="30">
      <c r="A258" s="18">
        <v>1.4999999999999999E-2</v>
      </c>
      <c r="B258" s="60" t="s">
        <v>146</v>
      </c>
      <c r="C258" s="70" t="s">
        <v>299</v>
      </c>
      <c r="D258" s="60">
        <v>630</v>
      </c>
      <c r="E258" s="60" t="s">
        <v>146</v>
      </c>
      <c r="F258" s="60">
        <v>9.4499999999999993</v>
      </c>
    </row>
    <row r="259" spans="1:6">
      <c r="A259" s="19">
        <v>10</v>
      </c>
      <c r="B259" s="60" t="s">
        <v>96</v>
      </c>
      <c r="C259" s="70" t="s">
        <v>300</v>
      </c>
      <c r="D259" s="60">
        <v>16.05</v>
      </c>
      <c r="E259" s="60" t="s">
        <v>96</v>
      </c>
      <c r="F259" s="60">
        <v>160.5</v>
      </c>
    </row>
    <row r="260" spans="1:6">
      <c r="A260" s="19">
        <v>10</v>
      </c>
      <c r="B260" s="60" t="s">
        <v>96</v>
      </c>
      <c r="C260" s="70" t="s">
        <v>301</v>
      </c>
      <c r="D260" s="60">
        <v>13.7</v>
      </c>
      <c r="E260" s="60" t="s">
        <v>96</v>
      </c>
      <c r="F260" s="60">
        <v>137</v>
      </c>
    </row>
    <row r="261" spans="1:6">
      <c r="A261" s="19">
        <v>1</v>
      </c>
      <c r="B261" s="60" t="s">
        <v>302</v>
      </c>
      <c r="C261" s="70" t="s">
        <v>303</v>
      </c>
      <c r="D261" s="60">
        <v>68.8</v>
      </c>
      <c r="E261" s="60" t="s">
        <v>302</v>
      </c>
      <c r="F261" s="60">
        <v>68.8</v>
      </c>
    </row>
    <row r="262" spans="1:6">
      <c r="A262" s="19">
        <v>72</v>
      </c>
      <c r="B262" s="60" t="s">
        <v>96</v>
      </c>
      <c r="C262" s="70" t="s">
        <v>304</v>
      </c>
      <c r="D262" s="60">
        <v>47.7</v>
      </c>
      <c r="E262" s="60" t="s">
        <v>302</v>
      </c>
      <c r="F262" s="60">
        <v>23.85</v>
      </c>
    </row>
    <row r="263" spans="1:6">
      <c r="A263" s="21">
        <v>0.16666666666666666</v>
      </c>
      <c r="B263" s="60" t="s">
        <v>305</v>
      </c>
      <c r="C263" s="70" t="s">
        <v>306</v>
      </c>
      <c r="D263" s="60">
        <v>298</v>
      </c>
      <c r="E263" s="60" t="s">
        <v>305</v>
      </c>
      <c r="F263" s="60">
        <v>49.67</v>
      </c>
    </row>
    <row r="264" spans="1:6" ht="30">
      <c r="A264" s="19">
        <v>10</v>
      </c>
      <c r="B264" s="60" t="s">
        <v>96</v>
      </c>
      <c r="C264" s="70" t="s">
        <v>307</v>
      </c>
      <c r="D264" s="60">
        <v>13.8</v>
      </c>
      <c r="E264" s="60" t="s">
        <v>96</v>
      </c>
      <c r="F264" s="60">
        <v>138</v>
      </c>
    </row>
    <row r="265" spans="1:6" ht="30">
      <c r="A265" s="19">
        <v>1</v>
      </c>
      <c r="B265" s="60" t="s">
        <v>96</v>
      </c>
      <c r="C265" s="70" t="s">
        <v>308</v>
      </c>
      <c r="D265" s="60">
        <v>16.5</v>
      </c>
      <c r="E265" s="60" t="s">
        <v>96</v>
      </c>
      <c r="F265" s="60">
        <v>16.5</v>
      </c>
    </row>
    <row r="266" spans="1:6" ht="30">
      <c r="A266" s="19">
        <v>0.1</v>
      </c>
      <c r="B266" s="60" t="s">
        <v>146</v>
      </c>
      <c r="C266" s="70" t="s">
        <v>309</v>
      </c>
      <c r="D266" s="60">
        <v>630</v>
      </c>
      <c r="E266" s="60" t="s">
        <v>146</v>
      </c>
      <c r="F266" s="60">
        <v>63</v>
      </c>
    </row>
    <row r="267" spans="1:6" ht="45">
      <c r="A267" s="19">
        <v>45</v>
      </c>
      <c r="B267" s="60" t="s">
        <v>147</v>
      </c>
      <c r="C267" s="70" t="s">
        <v>310</v>
      </c>
      <c r="D267" s="60">
        <v>15.5</v>
      </c>
      <c r="E267" s="60" t="s">
        <v>311</v>
      </c>
      <c r="F267" s="60">
        <v>697.5</v>
      </c>
    </row>
    <row r="268" spans="1:6">
      <c r="A268" s="21">
        <v>0.5</v>
      </c>
      <c r="B268" s="60" t="s">
        <v>312</v>
      </c>
      <c r="C268" s="70" t="s">
        <v>313</v>
      </c>
      <c r="D268" s="60">
        <v>225.4</v>
      </c>
      <c r="E268" s="60" t="s">
        <v>312</v>
      </c>
      <c r="F268" s="60">
        <v>112.7</v>
      </c>
    </row>
    <row r="269" spans="1:6">
      <c r="A269" s="19">
        <v>10</v>
      </c>
      <c r="B269" s="60" t="s">
        <v>314</v>
      </c>
      <c r="C269" s="70" t="s">
        <v>277</v>
      </c>
      <c r="D269" s="60"/>
      <c r="E269" s="60" t="s">
        <v>212</v>
      </c>
      <c r="F269" s="60">
        <v>4392.67</v>
      </c>
    </row>
    <row r="270" spans="1:6">
      <c r="A270" s="19" t="s">
        <v>212</v>
      </c>
      <c r="B270" s="60"/>
      <c r="C270" s="70" t="s">
        <v>315</v>
      </c>
      <c r="D270" s="60"/>
      <c r="E270" s="60" t="s">
        <v>212</v>
      </c>
      <c r="F270" s="60">
        <v>26.75</v>
      </c>
    </row>
    <row r="271" spans="1:6">
      <c r="A271" s="19"/>
      <c r="B271" s="60"/>
      <c r="C271" s="70"/>
      <c r="D271" s="60"/>
      <c r="E271" s="60"/>
      <c r="F271" s="56" t="s">
        <v>166</v>
      </c>
    </row>
    <row r="272" spans="1:6">
      <c r="A272" s="19"/>
      <c r="B272" s="60"/>
      <c r="C272" s="70" t="s">
        <v>316</v>
      </c>
      <c r="D272" s="60"/>
      <c r="E272" s="60"/>
      <c r="F272" s="60">
        <v>8301.07</v>
      </c>
    </row>
    <row r="273" spans="1:6">
      <c r="A273" s="19"/>
      <c r="B273" s="60"/>
      <c r="C273" s="70"/>
      <c r="D273" s="60"/>
      <c r="E273" s="60"/>
      <c r="F273" s="56" t="s">
        <v>166</v>
      </c>
    </row>
    <row r="274" spans="1:6" ht="15.75">
      <c r="A274" s="19"/>
      <c r="B274" s="60"/>
      <c r="C274" s="70" t="s">
        <v>317</v>
      </c>
      <c r="D274" s="60"/>
      <c r="E274" s="60"/>
      <c r="F274" s="71">
        <v>830.11</v>
      </c>
    </row>
    <row r="275" spans="1:6">
      <c r="F275" s="26" t="s">
        <v>177</v>
      </c>
    </row>
    <row r="278" spans="1:6" ht="36.75" customHeight="1">
      <c r="A278" s="20" t="s">
        <v>512</v>
      </c>
      <c r="B278" s="286" t="s">
        <v>318</v>
      </c>
      <c r="C278" s="286"/>
      <c r="D278" s="286"/>
      <c r="E278" s="286"/>
      <c r="F278" s="286"/>
    </row>
    <row r="279" spans="1:6" ht="183" customHeight="1">
      <c r="A279" s="19"/>
      <c r="B279" s="286" t="s">
        <v>319</v>
      </c>
      <c r="C279" s="286"/>
      <c r="D279" s="286"/>
      <c r="E279" s="286"/>
      <c r="F279" s="60"/>
    </row>
    <row r="280" spans="1:6" ht="15.75">
      <c r="A280" s="19"/>
      <c r="B280" s="282" t="s">
        <v>235</v>
      </c>
      <c r="C280" s="283"/>
      <c r="D280" s="283"/>
      <c r="E280" s="283"/>
      <c r="F280" s="60"/>
    </row>
    <row r="281" spans="1:6">
      <c r="A281" s="19"/>
      <c r="B281" s="60"/>
      <c r="C281" s="70" t="s">
        <v>320</v>
      </c>
      <c r="D281" s="60"/>
      <c r="E281" s="60"/>
      <c r="F281" s="60">
        <v>8274.32</v>
      </c>
    </row>
    <row r="282" spans="1:6">
      <c r="A282" s="19"/>
      <c r="B282" s="60"/>
      <c r="C282" s="70" t="s">
        <v>321</v>
      </c>
      <c r="D282" s="60"/>
      <c r="E282" s="60" t="s">
        <v>322</v>
      </c>
      <c r="F282" s="60">
        <v>137</v>
      </c>
    </row>
    <row r="283" spans="1:6" ht="45">
      <c r="A283" s="19"/>
      <c r="B283" s="60"/>
      <c r="C283" s="70" t="s">
        <v>323</v>
      </c>
      <c r="D283" s="60"/>
      <c r="E283" s="60"/>
      <c r="F283" s="60">
        <v>165</v>
      </c>
    </row>
    <row r="284" spans="1:6">
      <c r="A284" s="19"/>
      <c r="B284" s="60"/>
      <c r="C284" s="70" t="s">
        <v>254</v>
      </c>
      <c r="D284" s="60"/>
      <c r="E284" s="60"/>
      <c r="F284" s="60">
        <v>29.25</v>
      </c>
    </row>
    <row r="285" spans="1:6">
      <c r="A285" s="19"/>
      <c r="B285" s="60"/>
      <c r="C285" s="70"/>
      <c r="D285" s="60"/>
      <c r="E285" s="60"/>
      <c r="F285" s="56" t="s">
        <v>166</v>
      </c>
    </row>
    <row r="286" spans="1:6">
      <c r="A286" s="19"/>
      <c r="B286" s="60"/>
      <c r="C286" s="70" t="s">
        <v>324</v>
      </c>
      <c r="D286" s="60"/>
      <c r="E286" s="60"/>
      <c r="F286" s="60">
        <v>8331.57</v>
      </c>
    </row>
    <row r="287" spans="1:6">
      <c r="A287" s="19"/>
      <c r="B287" s="60"/>
      <c r="C287" s="70"/>
      <c r="D287" s="60"/>
      <c r="E287" s="60"/>
      <c r="F287" s="56" t="s">
        <v>166</v>
      </c>
    </row>
    <row r="288" spans="1:6" ht="15.75">
      <c r="A288" s="19"/>
      <c r="B288" s="60"/>
      <c r="C288" s="70" t="s">
        <v>325</v>
      </c>
      <c r="D288" s="60"/>
      <c r="E288" s="60"/>
      <c r="F288" s="71">
        <v>833.16</v>
      </c>
    </row>
    <row r="289" spans="1:6">
      <c r="F289" s="26" t="s">
        <v>177</v>
      </c>
    </row>
    <row r="291" spans="1:6" ht="48.75" customHeight="1">
      <c r="A291" s="20" t="s">
        <v>513</v>
      </c>
      <c r="B291" s="286" t="s">
        <v>326</v>
      </c>
      <c r="C291" s="286"/>
      <c r="D291" s="286"/>
      <c r="E291" s="286"/>
      <c r="F291" s="60"/>
    </row>
    <row r="292" spans="1:6" ht="186" customHeight="1">
      <c r="A292" s="19"/>
      <c r="B292" s="286" t="s">
        <v>327</v>
      </c>
      <c r="C292" s="286"/>
      <c r="D292" s="286"/>
      <c r="E292" s="286"/>
      <c r="F292" s="60"/>
    </row>
    <row r="293" spans="1:6" ht="18" customHeight="1">
      <c r="A293" s="19"/>
      <c r="B293" s="282" t="s">
        <v>235</v>
      </c>
      <c r="C293" s="283"/>
      <c r="D293" s="283"/>
      <c r="E293" s="283"/>
      <c r="F293" s="60"/>
    </row>
    <row r="294" spans="1:6">
      <c r="A294" s="19"/>
      <c r="B294" s="60"/>
      <c r="C294" s="70" t="s">
        <v>328</v>
      </c>
      <c r="D294" s="60"/>
      <c r="E294" s="60"/>
      <c r="F294" s="60">
        <v>8274.32</v>
      </c>
    </row>
    <row r="295" spans="1:6">
      <c r="A295" s="19"/>
      <c r="B295" s="60"/>
      <c r="C295" s="70" t="s">
        <v>329</v>
      </c>
      <c r="D295" s="60"/>
      <c r="E295" s="60"/>
      <c r="F295" s="60">
        <v>137</v>
      </c>
    </row>
    <row r="296" spans="1:6" ht="30">
      <c r="A296" s="19"/>
      <c r="B296" s="60"/>
      <c r="C296" s="70" t="s">
        <v>330</v>
      </c>
      <c r="D296" s="60"/>
      <c r="E296" s="60"/>
      <c r="F296" s="60">
        <v>34.33</v>
      </c>
    </row>
    <row r="297" spans="1:6">
      <c r="A297" s="19"/>
      <c r="B297" s="60"/>
      <c r="C297" s="70" t="s">
        <v>331</v>
      </c>
      <c r="D297" s="60"/>
      <c r="E297" s="60" t="s">
        <v>322</v>
      </c>
      <c r="F297" s="60">
        <v>160.5</v>
      </c>
    </row>
    <row r="298" spans="1:6" ht="30">
      <c r="A298" s="19"/>
      <c r="B298" s="60"/>
      <c r="C298" s="70" t="s">
        <v>332</v>
      </c>
      <c r="D298" s="60"/>
      <c r="E298" s="60"/>
      <c r="F298" s="60">
        <v>413</v>
      </c>
    </row>
    <row r="299" spans="1:6" ht="45">
      <c r="A299" s="19"/>
      <c r="B299" s="60"/>
      <c r="C299" s="70" t="s">
        <v>333</v>
      </c>
      <c r="D299" s="60"/>
      <c r="E299" s="60"/>
      <c r="F299" s="60">
        <v>160.5</v>
      </c>
    </row>
    <row r="300" spans="1:6" ht="45">
      <c r="A300" s="19"/>
      <c r="B300" s="60"/>
      <c r="C300" s="70" t="s">
        <v>334</v>
      </c>
      <c r="D300" s="60"/>
      <c r="E300" s="60"/>
      <c r="F300" s="60">
        <v>165</v>
      </c>
    </row>
    <row r="301" spans="1:6">
      <c r="A301" s="19"/>
      <c r="B301" s="60"/>
      <c r="C301" s="70" t="s">
        <v>254</v>
      </c>
      <c r="D301" s="60"/>
      <c r="E301" s="60"/>
      <c r="F301" s="60">
        <v>31.92</v>
      </c>
    </row>
    <row r="302" spans="1:6">
      <c r="A302" s="19"/>
      <c r="B302" s="60"/>
      <c r="C302" s="70"/>
      <c r="D302" s="60"/>
      <c r="E302" s="60"/>
      <c r="F302" s="56" t="s">
        <v>166</v>
      </c>
    </row>
    <row r="303" spans="1:6">
      <c r="A303" s="19"/>
      <c r="B303" s="60"/>
      <c r="C303" s="70" t="s">
        <v>324</v>
      </c>
      <c r="D303" s="60"/>
      <c r="E303" s="60"/>
      <c r="F303" s="60">
        <v>8712.91</v>
      </c>
    </row>
    <row r="304" spans="1:6">
      <c r="A304" s="19"/>
      <c r="B304" s="60"/>
      <c r="C304" s="70"/>
      <c r="D304" s="60"/>
      <c r="E304" s="60"/>
      <c r="F304" s="56" t="s">
        <v>166</v>
      </c>
    </row>
    <row r="305" spans="1:6" ht="15.75">
      <c r="A305" s="19"/>
      <c r="B305" s="60"/>
      <c r="C305" s="70" t="s">
        <v>335</v>
      </c>
      <c r="D305" s="60"/>
      <c r="E305" s="60"/>
      <c r="F305" s="71">
        <v>871.29</v>
      </c>
    </row>
    <row r="306" spans="1:6">
      <c r="F306" s="26" t="s">
        <v>177</v>
      </c>
    </row>
    <row r="307" spans="1:6">
      <c r="A307" s="23"/>
      <c r="C307" s="23"/>
    </row>
    <row r="308" spans="1:6" ht="15.75">
      <c r="A308" s="19"/>
      <c r="B308" s="60"/>
      <c r="C308" s="54" t="s">
        <v>336</v>
      </c>
      <c r="D308" s="60"/>
      <c r="E308" s="60"/>
      <c r="F308" s="60"/>
    </row>
    <row r="309" spans="1:6" ht="18.75">
      <c r="A309" s="17">
        <v>15</v>
      </c>
      <c r="B309" s="60"/>
      <c r="C309" s="54" t="s">
        <v>337</v>
      </c>
      <c r="D309" s="60"/>
      <c r="E309" s="60"/>
      <c r="F309" s="60"/>
    </row>
    <row r="310" spans="1:6" ht="163.5" customHeight="1">
      <c r="A310" s="19"/>
      <c r="B310" s="286" t="s">
        <v>338</v>
      </c>
      <c r="C310" s="286"/>
      <c r="D310" s="286"/>
      <c r="E310" s="286"/>
      <c r="F310" s="60"/>
    </row>
    <row r="311" spans="1:6">
      <c r="A311" s="19"/>
      <c r="B311" s="287" t="s">
        <v>235</v>
      </c>
      <c r="C311" s="288"/>
      <c r="D311" s="288"/>
      <c r="E311" s="288"/>
      <c r="F311" s="60"/>
    </row>
    <row r="312" spans="1:6" ht="50.25" customHeight="1">
      <c r="A312" s="19">
        <v>90</v>
      </c>
      <c r="B312" s="60" t="s">
        <v>147</v>
      </c>
      <c r="C312" s="70" t="s">
        <v>339</v>
      </c>
      <c r="D312" s="60">
        <v>15.5</v>
      </c>
      <c r="E312" s="60" t="s">
        <v>147</v>
      </c>
      <c r="F312" s="60">
        <v>1395</v>
      </c>
    </row>
    <row r="313" spans="1:6" ht="57" customHeight="1">
      <c r="A313" s="19">
        <v>45</v>
      </c>
      <c r="B313" s="60" t="s">
        <v>147</v>
      </c>
      <c r="C313" s="70" t="s">
        <v>340</v>
      </c>
      <c r="D313" s="60">
        <v>19.100000000000001</v>
      </c>
      <c r="E313" s="60" t="s">
        <v>147</v>
      </c>
      <c r="F313" s="60">
        <v>859.5</v>
      </c>
    </row>
    <row r="314" spans="1:6" ht="30">
      <c r="A314" s="19">
        <v>20</v>
      </c>
      <c r="B314" s="60" t="s">
        <v>96</v>
      </c>
      <c r="C314" s="70" t="s">
        <v>341</v>
      </c>
      <c r="D314" s="60">
        <v>3</v>
      </c>
      <c r="E314" s="60" t="s">
        <v>96</v>
      </c>
      <c r="F314" s="60">
        <v>60</v>
      </c>
    </row>
    <row r="315" spans="1:6" ht="30">
      <c r="A315" s="19">
        <v>10</v>
      </c>
      <c r="B315" s="60" t="s">
        <v>96</v>
      </c>
      <c r="C315" s="70" t="s">
        <v>342</v>
      </c>
      <c r="D315" s="60">
        <v>1.28</v>
      </c>
      <c r="E315" s="60" t="s">
        <v>96</v>
      </c>
      <c r="F315" s="60">
        <v>12.8</v>
      </c>
    </row>
    <row r="316" spans="1:6" ht="30">
      <c r="A316" s="19">
        <v>10</v>
      </c>
      <c r="B316" s="60" t="s">
        <v>96</v>
      </c>
      <c r="C316" s="70" t="s">
        <v>343</v>
      </c>
      <c r="D316" s="60">
        <v>3.43</v>
      </c>
      <c r="E316" s="60" t="s">
        <v>96</v>
      </c>
      <c r="F316" s="60">
        <v>34.299999999999997</v>
      </c>
    </row>
    <row r="317" spans="1:6">
      <c r="A317" s="19">
        <v>10</v>
      </c>
      <c r="B317" s="60" t="s">
        <v>96</v>
      </c>
      <c r="C317" s="70" t="s">
        <v>344</v>
      </c>
      <c r="D317" s="60">
        <v>13.7</v>
      </c>
      <c r="E317" s="60" t="s">
        <v>96</v>
      </c>
      <c r="F317" s="60">
        <v>137</v>
      </c>
    </row>
    <row r="318" spans="1:6" ht="30">
      <c r="A318" s="19">
        <v>10</v>
      </c>
      <c r="B318" s="60" t="s">
        <v>96</v>
      </c>
      <c r="C318" s="70" t="s">
        <v>345</v>
      </c>
      <c r="D318" s="60">
        <v>16.05</v>
      </c>
      <c r="E318" s="60" t="s">
        <v>96</v>
      </c>
      <c r="F318" s="60">
        <v>160.5</v>
      </c>
    </row>
    <row r="319" spans="1:6" ht="30">
      <c r="A319" s="19">
        <v>10</v>
      </c>
      <c r="B319" s="60" t="s">
        <v>96</v>
      </c>
      <c r="C319" s="70" t="s">
        <v>346</v>
      </c>
      <c r="D319" s="60">
        <v>102.7</v>
      </c>
      <c r="E319" s="60" t="s">
        <v>96</v>
      </c>
      <c r="F319" s="60">
        <v>1027</v>
      </c>
    </row>
    <row r="320" spans="1:6" ht="30">
      <c r="A320" s="19">
        <v>0.6</v>
      </c>
      <c r="B320" s="60" t="s">
        <v>146</v>
      </c>
      <c r="C320" s="70" t="s">
        <v>347</v>
      </c>
      <c r="D320" s="60">
        <v>630</v>
      </c>
      <c r="E320" s="60" t="s">
        <v>146</v>
      </c>
      <c r="F320" s="60">
        <v>378</v>
      </c>
    </row>
    <row r="321" spans="1:6">
      <c r="A321" s="19">
        <v>1</v>
      </c>
      <c r="B321" s="60" t="s">
        <v>96</v>
      </c>
      <c r="C321" s="70" t="s">
        <v>348</v>
      </c>
      <c r="D321" s="60">
        <v>63.1</v>
      </c>
      <c r="E321" s="60" t="s">
        <v>96</v>
      </c>
      <c r="F321" s="60">
        <v>63.1</v>
      </c>
    </row>
    <row r="322" spans="1:6" ht="30">
      <c r="A322" s="18">
        <v>1.4999999999999999E-2</v>
      </c>
      <c r="B322" s="60" t="s">
        <v>146</v>
      </c>
      <c r="C322" s="70" t="s">
        <v>347</v>
      </c>
      <c r="D322" s="60">
        <v>630</v>
      </c>
      <c r="E322" s="60" t="s">
        <v>146</v>
      </c>
      <c r="F322" s="60">
        <v>9.4499999999999993</v>
      </c>
    </row>
    <row r="323" spans="1:6">
      <c r="A323" s="19">
        <v>1.25</v>
      </c>
      <c r="B323" s="60" t="s">
        <v>305</v>
      </c>
      <c r="C323" s="70" t="s">
        <v>306</v>
      </c>
      <c r="D323" s="60">
        <v>298</v>
      </c>
      <c r="E323" s="60" t="s">
        <v>305</v>
      </c>
      <c r="F323" s="60">
        <v>372.5</v>
      </c>
    </row>
    <row r="324" spans="1:6" ht="45">
      <c r="A324" s="19">
        <v>45</v>
      </c>
      <c r="B324" s="60" t="s">
        <v>147</v>
      </c>
      <c r="C324" s="70" t="s">
        <v>339</v>
      </c>
      <c r="D324" s="60">
        <v>15.5</v>
      </c>
      <c r="E324" s="60" t="s">
        <v>147</v>
      </c>
      <c r="F324" s="60">
        <v>697.5</v>
      </c>
    </row>
    <row r="325" spans="1:6">
      <c r="A325" s="19" t="s">
        <v>212</v>
      </c>
      <c r="B325" s="60"/>
      <c r="C325" s="70" t="s">
        <v>277</v>
      </c>
      <c r="D325" s="60"/>
      <c r="E325" s="60"/>
      <c r="F325" s="60">
        <v>10421</v>
      </c>
    </row>
    <row r="326" spans="1:6">
      <c r="A326" s="19" t="s">
        <v>212</v>
      </c>
      <c r="B326" s="60"/>
      <c r="C326" s="70" t="s">
        <v>254</v>
      </c>
      <c r="D326" s="60"/>
      <c r="E326" s="60"/>
      <c r="F326" s="60">
        <v>27.35</v>
      </c>
    </row>
    <row r="327" spans="1:6">
      <c r="A327" s="19"/>
      <c r="B327" s="60"/>
      <c r="C327" s="70"/>
      <c r="D327" s="60"/>
      <c r="E327" s="60"/>
      <c r="F327" s="56" t="s">
        <v>166</v>
      </c>
    </row>
    <row r="328" spans="1:6">
      <c r="A328" s="19"/>
      <c r="B328" s="60"/>
      <c r="C328" s="70" t="s">
        <v>324</v>
      </c>
      <c r="D328" s="60"/>
      <c r="E328" s="60"/>
      <c r="F328" s="60">
        <v>15655</v>
      </c>
    </row>
    <row r="329" spans="1:6">
      <c r="A329" s="19"/>
      <c r="B329" s="60"/>
      <c r="C329" s="70"/>
      <c r="D329" s="60"/>
      <c r="E329" s="60"/>
      <c r="F329" s="56" t="s">
        <v>260</v>
      </c>
    </row>
    <row r="330" spans="1:6" ht="15.75">
      <c r="A330" s="19"/>
      <c r="B330" s="60"/>
      <c r="C330" s="70" t="s">
        <v>335</v>
      </c>
      <c r="D330" s="60"/>
      <c r="E330" s="60"/>
      <c r="F330" s="71">
        <v>1565.5</v>
      </c>
    </row>
    <row r="331" spans="1:6">
      <c r="F331" s="26" t="s">
        <v>177</v>
      </c>
    </row>
    <row r="332" spans="1:6">
      <c r="A332" s="23"/>
      <c r="C332" s="23"/>
    </row>
    <row r="333" spans="1:6" ht="18.75">
      <c r="A333" s="17" t="s">
        <v>514</v>
      </c>
      <c r="B333" s="60"/>
      <c r="C333" s="54" t="s">
        <v>361</v>
      </c>
      <c r="D333" s="60"/>
      <c r="E333" s="60"/>
      <c r="F333" s="60"/>
    </row>
    <row r="334" spans="1:6" ht="15.75">
      <c r="A334" s="19"/>
      <c r="B334" s="60"/>
      <c r="C334" s="66" t="s">
        <v>515</v>
      </c>
      <c r="D334" s="60"/>
      <c r="E334" s="60"/>
      <c r="F334" s="60"/>
    </row>
    <row r="335" spans="1:6" ht="47.25" customHeight="1">
      <c r="A335" s="19">
        <v>1</v>
      </c>
      <c r="B335" s="60" t="s">
        <v>96</v>
      </c>
      <c r="C335" s="70" t="s">
        <v>362</v>
      </c>
      <c r="D335" s="60">
        <v>1265</v>
      </c>
      <c r="E335" s="60" t="s">
        <v>96</v>
      </c>
      <c r="F335" s="60">
        <v>1265</v>
      </c>
    </row>
    <row r="336" spans="1:6" ht="30">
      <c r="A336" s="19">
        <v>1</v>
      </c>
      <c r="B336" s="60" t="s">
        <v>96</v>
      </c>
      <c r="C336" s="70" t="s">
        <v>363</v>
      </c>
      <c r="D336" s="60">
        <v>172.2</v>
      </c>
      <c r="E336" s="60" t="s">
        <v>96</v>
      </c>
      <c r="F336" s="60">
        <v>172.2</v>
      </c>
    </row>
    <row r="337" spans="1:6">
      <c r="A337" s="19"/>
      <c r="B337" s="60"/>
      <c r="C337" s="70"/>
      <c r="D337" s="60"/>
      <c r="E337" s="60"/>
      <c r="F337" s="56" t="s">
        <v>166</v>
      </c>
    </row>
    <row r="338" spans="1:6" ht="21.75" customHeight="1">
      <c r="A338" s="19"/>
      <c r="B338" s="60"/>
      <c r="C338" s="70" t="s">
        <v>364</v>
      </c>
      <c r="D338" s="60"/>
      <c r="E338" s="60"/>
      <c r="F338" s="71">
        <v>1437.4</v>
      </c>
    </row>
    <row r="339" spans="1:6">
      <c r="F339" s="26" t="s">
        <v>177</v>
      </c>
    </row>
    <row r="340" spans="1:6">
      <c r="A340" s="23"/>
      <c r="C340" s="23"/>
    </row>
    <row r="341" spans="1:6" ht="15.75">
      <c r="A341" s="19"/>
      <c r="B341" s="60"/>
      <c r="C341" s="54" t="s">
        <v>349</v>
      </c>
      <c r="D341" s="60"/>
      <c r="E341" s="60"/>
      <c r="F341" s="60"/>
    </row>
    <row r="342" spans="1:6" ht="45" customHeight="1">
      <c r="A342" s="17">
        <v>17</v>
      </c>
      <c r="B342" s="286" t="s">
        <v>350</v>
      </c>
      <c r="C342" s="286"/>
      <c r="D342" s="286"/>
      <c r="E342" s="286"/>
      <c r="F342" s="286"/>
    </row>
    <row r="343" spans="1:6" ht="167.25" customHeight="1">
      <c r="A343" s="19"/>
      <c r="B343" s="286" t="s">
        <v>351</v>
      </c>
      <c r="C343" s="286"/>
      <c r="D343" s="286"/>
      <c r="E343" s="286"/>
      <c r="F343" s="60"/>
    </row>
    <row r="344" spans="1:6">
      <c r="A344" s="19"/>
      <c r="B344" s="287" t="s">
        <v>353</v>
      </c>
      <c r="C344" s="288"/>
      <c r="D344" s="288"/>
      <c r="E344" s="288"/>
      <c r="F344" s="60"/>
    </row>
    <row r="345" spans="1:6" ht="30">
      <c r="A345" s="19">
        <v>5</v>
      </c>
      <c r="B345" s="60" t="s">
        <v>147</v>
      </c>
      <c r="C345" s="70" t="s">
        <v>289</v>
      </c>
      <c r="D345" s="60">
        <v>15.5</v>
      </c>
      <c r="E345" s="60" t="s">
        <v>292</v>
      </c>
      <c r="F345" s="60">
        <v>77.5</v>
      </c>
    </row>
    <row r="346" spans="1:6" ht="30">
      <c r="A346" s="19">
        <v>2.5</v>
      </c>
      <c r="B346" s="60" t="s">
        <v>147</v>
      </c>
      <c r="C346" s="70" t="s">
        <v>291</v>
      </c>
      <c r="D346" s="60">
        <v>19.100000000000001</v>
      </c>
      <c r="E346" s="60" t="s">
        <v>147</v>
      </c>
      <c r="F346" s="60">
        <v>47.75</v>
      </c>
    </row>
    <row r="347" spans="1:6" ht="60">
      <c r="A347" s="19">
        <v>1</v>
      </c>
      <c r="B347" s="60" t="s">
        <v>96</v>
      </c>
      <c r="C347" s="70" t="s">
        <v>352</v>
      </c>
      <c r="D347" s="60">
        <v>39.950000000000003</v>
      </c>
      <c r="E347" s="60" t="s">
        <v>96</v>
      </c>
      <c r="F347" s="60">
        <v>39.950000000000003</v>
      </c>
    </row>
    <row r="348" spans="1:6">
      <c r="A348" s="19"/>
      <c r="B348" s="60"/>
      <c r="C348" s="70" t="s">
        <v>277</v>
      </c>
      <c r="D348" s="60"/>
      <c r="E348" s="60"/>
      <c r="F348" s="60">
        <v>578.94000000000005</v>
      </c>
    </row>
    <row r="349" spans="1:6">
      <c r="A349" s="19"/>
      <c r="B349" s="60"/>
      <c r="C349" s="70" t="s">
        <v>254</v>
      </c>
      <c r="D349" s="60"/>
      <c r="E349" s="60"/>
      <c r="F349" s="60">
        <v>20.77</v>
      </c>
    </row>
    <row r="350" spans="1:6">
      <c r="A350" s="19"/>
      <c r="B350" s="60"/>
      <c r="C350" s="70"/>
      <c r="D350" s="60"/>
      <c r="E350" s="60"/>
      <c r="F350" s="56" t="s">
        <v>166</v>
      </c>
    </row>
    <row r="351" spans="1:6" ht="15.75">
      <c r="A351" s="19"/>
      <c r="B351" s="60"/>
      <c r="C351" s="70" t="s">
        <v>335</v>
      </c>
      <c r="D351" s="60"/>
      <c r="E351" s="60"/>
      <c r="F351" s="71">
        <v>764.91</v>
      </c>
    </row>
    <row r="352" spans="1:6">
      <c r="F352" s="26" t="s">
        <v>177</v>
      </c>
    </row>
    <row r="353" spans="1:6">
      <c r="F353" s="26"/>
    </row>
    <row r="354" spans="1:6">
      <c r="A354" s="19"/>
      <c r="B354" s="60"/>
      <c r="C354" s="70" t="s">
        <v>354</v>
      </c>
      <c r="D354" s="60"/>
      <c r="E354" s="60"/>
      <c r="F354" s="60"/>
    </row>
    <row r="355" spans="1:6" ht="45.75" customHeight="1">
      <c r="A355" s="17">
        <v>18</v>
      </c>
      <c r="B355" s="286" t="s">
        <v>355</v>
      </c>
      <c r="C355" s="286"/>
      <c r="D355" s="286"/>
      <c r="E355" s="286"/>
      <c r="F355" s="60"/>
    </row>
    <row r="356" spans="1:6" ht="165" customHeight="1">
      <c r="A356" s="19"/>
      <c r="B356" s="286" t="s">
        <v>356</v>
      </c>
      <c r="C356" s="286"/>
      <c r="D356" s="286"/>
      <c r="E356" s="286"/>
      <c r="F356" s="60"/>
    </row>
    <row r="357" spans="1:6" ht="15.75">
      <c r="A357" s="19"/>
      <c r="B357" s="282" t="s">
        <v>235</v>
      </c>
      <c r="C357" s="283"/>
      <c r="D357" s="283"/>
      <c r="E357" s="283"/>
      <c r="F357" s="60"/>
    </row>
    <row r="358" spans="1:6" ht="30">
      <c r="A358" s="19">
        <v>90</v>
      </c>
      <c r="B358" s="60" t="s">
        <v>147</v>
      </c>
      <c r="C358" s="70" t="s">
        <v>289</v>
      </c>
      <c r="D358" s="60">
        <v>15.5</v>
      </c>
      <c r="E358" s="60" t="s">
        <v>290</v>
      </c>
      <c r="F358" s="60">
        <v>1395</v>
      </c>
    </row>
    <row r="359" spans="1:6" ht="30">
      <c r="A359" s="19">
        <v>45</v>
      </c>
      <c r="B359" s="60" t="s">
        <v>147</v>
      </c>
      <c r="C359" s="70" t="s">
        <v>291</v>
      </c>
      <c r="D359" s="60">
        <v>19.100000000000001</v>
      </c>
      <c r="E359" s="60" t="s">
        <v>147</v>
      </c>
      <c r="F359" s="60">
        <v>859.5</v>
      </c>
    </row>
    <row r="360" spans="1:6">
      <c r="A360" s="19">
        <v>20</v>
      </c>
      <c r="B360" s="60" t="s">
        <v>96</v>
      </c>
      <c r="C360" s="70" t="s">
        <v>293</v>
      </c>
      <c r="D360" s="60">
        <v>3</v>
      </c>
      <c r="E360" s="60" t="s">
        <v>298</v>
      </c>
      <c r="F360" s="60">
        <v>60</v>
      </c>
    </row>
    <row r="361" spans="1:6">
      <c r="A361" s="19">
        <v>10</v>
      </c>
      <c r="B361" s="60" t="s">
        <v>96</v>
      </c>
      <c r="C361" s="70" t="s">
        <v>296</v>
      </c>
      <c r="D361" s="60">
        <v>1.28</v>
      </c>
      <c r="E361" s="60" t="s">
        <v>298</v>
      </c>
      <c r="F361" s="60">
        <v>12.8</v>
      </c>
    </row>
    <row r="362" spans="1:6">
      <c r="A362" s="19">
        <v>1</v>
      </c>
      <c r="B362" s="60" t="s">
        <v>96</v>
      </c>
      <c r="C362" s="70" t="s">
        <v>357</v>
      </c>
      <c r="D362" s="60">
        <v>63.1</v>
      </c>
      <c r="E362" s="60" t="s">
        <v>96</v>
      </c>
      <c r="F362" s="60">
        <v>63.1</v>
      </c>
    </row>
    <row r="363" spans="1:6">
      <c r="A363" s="18">
        <v>1.4999999999999999E-2</v>
      </c>
      <c r="B363" s="60" t="s">
        <v>146</v>
      </c>
      <c r="C363" s="70" t="s">
        <v>358</v>
      </c>
      <c r="D363" s="60">
        <v>630</v>
      </c>
      <c r="E363" s="60" t="s">
        <v>146</v>
      </c>
      <c r="F363" s="60">
        <v>9.4499999999999993</v>
      </c>
    </row>
    <row r="364" spans="1:6" ht="60">
      <c r="A364" s="19">
        <v>15</v>
      </c>
      <c r="B364" s="60" t="s">
        <v>96</v>
      </c>
      <c r="C364" s="70" t="s">
        <v>352</v>
      </c>
      <c r="D364" s="60">
        <v>39.950000000000003</v>
      </c>
      <c r="E364" s="60" t="s">
        <v>96</v>
      </c>
      <c r="F364" s="60">
        <v>599.25</v>
      </c>
    </row>
    <row r="365" spans="1:6">
      <c r="A365" s="19">
        <v>15</v>
      </c>
      <c r="B365" s="60" t="s">
        <v>96</v>
      </c>
      <c r="C365" s="70" t="s">
        <v>357</v>
      </c>
      <c r="D365" s="60">
        <v>63.1</v>
      </c>
      <c r="E365" s="60" t="s">
        <v>96</v>
      </c>
      <c r="F365" s="60">
        <v>946.5</v>
      </c>
    </row>
    <row r="366" spans="1:6">
      <c r="A366" s="18">
        <v>0.22500000000000001</v>
      </c>
      <c r="B366" s="60" t="s">
        <v>146</v>
      </c>
      <c r="C366" s="70" t="s">
        <v>358</v>
      </c>
      <c r="D366" s="60">
        <v>630</v>
      </c>
      <c r="E366" s="60" t="s">
        <v>359</v>
      </c>
      <c r="F366" s="60">
        <v>141.75</v>
      </c>
    </row>
    <row r="367" spans="1:6" ht="29.25" customHeight="1">
      <c r="A367" s="19">
        <v>1.25</v>
      </c>
      <c r="B367" s="60" t="s">
        <v>305</v>
      </c>
      <c r="C367" s="70" t="s">
        <v>306</v>
      </c>
      <c r="D367" s="60">
        <v>298</v>
      </c>
      <c r="E367" s="60" t="s">
        <v>305</v>
      </c>
      <c r="F367" s="60">
        <v>372.5</v>
      </c>
    </row>
    <row r="368" spans="1:6" ht="50.25" customHeight="1">
      <c r="A368" s="19">
        <v>45</v>
      </c>
      <c r="B368" s="60" t="s">
        <v>146</v>
      </c>
      <c r="C368" s="70" t="s">
        <v>310</v>
      </c>
      <c r="D368" s="60">
        <v>15.5</v>
      </c>
      <c r="E368" s="60" t="s">
        <v>147</v>
      </c>
      <c r="F368" s="60">
        <v>697.5</v>
      </c>
    </row>
    <row r="369" spans="1:6" ht="15.75" customHeight="1">
      <c r="A369" s="19"/>
      <c r="B369" s="60"/>
      <c r="C369" s="70" t="s">
        <v>277</v>
      </c>
      <c r="D369" s="60"/>
      <c r="E369" s="60"/>
      <c r="F369" s="60">
        <v>10421</v>
      </c>
    </row>
    <row r="370" spans="1:6">
      <c r="A370" s="19"/>
      <c r="B370" s="60"/>
      <c r="C370" s="70" t="s">
        <v>254</v>
      </c>
      <c r="D370" s="60"/>
      <c r="E370" s="60"/>
      <c r="F370" s="60">
        <v>39.72</v>
      </c>
    </row>
    <row r="371" spans="1:6">
      <c r="A371" s="19"/>
      <c r="B371" s="60"/>
      <c r="C371" s="70"/>
      <c r="D371" s="60"/>
      <c r="E371" s="60"/>
      <c r="F371" s="56" t="s">
        <v>166</v>
      </c>
    </row>
    <row r="372" spans="1:6">
      <c r="A372" s="19"/>
      <c r="B372" s="60"/>
      <c r="C372" s="70" t="s">
        <v>360</v>
      </c>
      <c r="D372" s="60"/>
      <c r="E372" s="60"/>
      <c r="F372" s="60">
        <v>15618.07</v>
      </c>
    </row>
    <row r="373" spans="1:6">
      <c r="A373" s="19"/>
      <c r="B373" s="60"/>
      <c r="C373" s="70"/>
      <c r="D373" s="60"/>
      <c r="E373" s="60"/>
      <c r="F373" s="56" t="s">
        <v>166</v>
      </c>
    </row>
    <row r="374" spans="1:6" ht="15.75">
      <c r="A374" s="19"/>
      <c r="B374" s="60"/>
      <c r="C374" s="70" t="s">
        <v>335</v>
      </c>
      <c r="D374" s="60"/>
      <c r="E374" s="60"/>
      <c r="F374" s="71">
        <v>1041.2</v>
      </c>
    </row>
    <row r="375" spans="1:6">
      <c r="F375" s="26" t="s">
        <v>177</v>
      </c>
    </row>
    <row r="377" spans="1:6">
      <c r="A377" s="19"/>
      <c r="B377" s="60"/>
      <c r="C377" s="70" t="s">
        <v>365</v>
      </c>
      <c r="D377" s="60"/>
      <c r="E377" s="60"/>
      <c r="F377" s="60"/>
    </row>
    <row r="378" spans="1:6" ht="18.75">
      <c r="A378" s="17">
        <v>19</v>
      </c>
      <c r="B378" s="286" t="s">
        <v>366</v>
      </c>
      <c r="C378" s="286"/>
      <c r="D378" s="286"/>
      <c r="E378" s="286"/>
      <c r="F378" s="60"/>
    </row>
    <row r="379" spans="1:6" ht="122.25" customHeight="1">
      <c r="A379" s="19"/>
      <c r="B379" s="286" t="s">
        <v>367</v>
      </c>
      <c r="C379" s="286"/>
      <c r="D379" s="286"/>
      <c r="E379" s="286"/>
      <c r="F379" s="60"/>
    </row>
    <row r="380" spans="1:6">
      <c r="A380" s="19"/>
      <c r="B380" s="287" t="s">
        <v>373</v>
      </c>
      <c r="C380" s="288"/>
      <c r="D380" s="288"/>
      <c r="E380" s="288"/>
      <c r="F380" s="60"/>
    </row>
    <row r="381" spans="1:6">
      <c r="A381" s="19"/>
      <c r="B381" s="60"/>
      <c r="C381" s="70" t="s">
        <v>368</v>
      </c>
      <c r="D381" s="60"/>
      <c r="E381" s="60"/>
      <c r="F381" s="60">
        <v>17219</v>
      </c>
    </row>
    <row r="382" spans="1:6" ht="45">
      <c r="A382" s="19">
        <v>180</v>
      </c>
      <c r="B382" s="60" t="s">
        <v>147</v>
      </c>
      <c r="C382" s="70" t="s">
        <v>369</v>
      </c>
      <c r="D382" s="60">
        <v>24.1</v>
      </c>
      <c r="E382" s="60" t="s">
        <v>147</v>
      </c>
      <c r="F382" s="60">
        <v>4338</v>
      </c>
    </row>
    <row r="383" spans="1:6" ht="30">
      <c r="A383" s="19">
        <v>180</v>
      </c>
      <c r="B383" s="60" t="s">
        <v>147</v>
      </c>
      <c r="C383" s="70" t="s">
        <v>370</v>
      </c>
      <c r="D383" s="60">
        <v>15.5</v>
      </c>
      <c r="E383" s="60" t="s">
        <v>290</v>
      </c>
      <c r="F383" s="60">
        <v>2790</v>
      </c>
    </row>
    <row r="384" spans="1:6">
      <c r="A384" s="19"/>
      <c r="B384" s="60"/>
      <c r="C384" s="70" t="s">
        <v>254</v>
      </c>
      <c r="D384" s="60"/>
      <c r="E384" s="60"/>
      <c r="F384" s="60">
        <v>113</v>
      </c>
    </row>
    <row r="385" spans="1:6">
      <c r="A385" s="19"/>
      <c r="B385" s="60"/>
      <c r="C385" s="70"/>
      <c r="D385" s="60"/>
      <c r="E385" s="60"/>
      <c r="F385" s="56" t="s">
        <v>259</v>
      </c>
    </row>
    <row r="386" spans="1:6">
      <c r="A386" s="19"/>
      <c r="B386" s="60"/>
      <c r="C386" s="70" t="s">
        <v>371</v>
      </c>
      <c r="D386" s="60"/>
      <c r="E386" s="60"/>
      <c r="F386" s="60">
        <v>18880</v>
      </c>
    </row>
    <row r="387" spans="1:6">
      <c r="A387" s="19"/>
      <c r="B387" s="60"/>
      <c r="C387" s="70"/>
      <c r="D387" s="60"/>
      <c r="E387" s="60"/>
      <c r="F387" s="56" t="s">
        <v>259</v>
      </c>
    </row>
    <row r="388" spans="1:6" ht="15.75">
      <c r="A388" s="19"/>
      <c r="B388" s="60"/>
      <c r="C388" s="70" t="s">
        <v>372</v>
      </c>
      <c r="D388" s="60"/>
      <c r="E388" s="60"/>
      <c r="F388" s="71">
        <v>209.78</v>
      </c>
    </row>
    <row r="389" spans="1:6" ht="15" customHeight="1">
      <c r="F389" s="26" t="s">
        <v>261</v>
      </c>
    </row>
    <row r="390" spans="1:6" ht="23.25" customHeight="1">
      <c r="A390" s="19"/>
      <c r="B390" s="60"/>
      <c r="C390" s="70" t="s">
        <v>374</v>
      </c>
      <c r="D390" s="60"/>
      <c r="E390" s="60"/>
      <c r="F390" s="60"/>
    </row>
    <row r="391" spans="1:6" ht="14.25" customHeight="1">
      <c r="A391" s="17">
        <v>20</v>
      </c>
      <c r="B391" s="286" t="s">
        <v>375</v>
      </c>
      <c r="C391" s="286"/>
      <c r="D391" s="286"/>
      <c r="E391" s="286"/>
      <c r="F391" s="60"/>
    </row>
    <row r="392" spans="1:6" ht="127.5" customHeight="1">
      <c r="A392" s="19"/>
      <c r="B392" s="286" t="s">
        <v>376</v>
      </c>
      <c r="C392" s="286"/>
      <c r="D392" s="286"/>
      <c r="E392" s="286"/>
      <c r="F392" s="60"/>
    </row>
    <row r="393" spans="1:6" ht="15.75">
      <c r="A393" s="19"/>
      <c r="B393" s="282" t="s">
        <v>235</v>
      </c>
      <c r="C393" s="282"/>
      <c r="D393" s="282"/>
      <c r="E393" s="282"/>
      <c r="F393" s="60"/>
    </row>
    <row r="394" spans="1:6" ht="45">
      <c r="A394" s="19">
        <v>360</v>
      </c>
      <c r="B394" s="60"/>
      <c r="C394" s="70" t="s">
        <v>377</v>
      </c>
      <c r="D394" s="60">
        <v>38.299999999999997</v>
      </c>
      <c r="E394" s="60" t="s">
        <v>290</v>
      </c>
      <c r="F394" s="60">
        <v>13788</v>
      </c>
    </row>
    <row r="395" spans="1:6" ht="45">
      <c r="A395" s="19">
        <v>90</v>
      </c>
      <c r="B395" s="60"/>
      <c r="C395" s="70" t="s">
        <v>378</v>
      </c>
      <c r="D395" s="60">
        <v>28.4</v>
      </c>
      <c r="E395" s="60" t="s">
        <v>147</v>
      </c>
      <c r="F395" s="60">
        <v>2556</v>
      </c>
    </row>
    <row r="396" spans="1:6">
      <c r="A396" s="19">
        <v>3</v>
      </c>
      <c r="B396" s="60"/>
      <c r="C396" s="70" t="s">
        <v>306</v>
      </c>
      <c r="D396" s="60">
        <v>298</v>
      </c>
      <c r="E396" s="60" t="s">
        <v>305</v>
      </c>
      <c r="F396" s="60">
        <v>894</v>
      </c>
    </row>
    <row r="397" spans="1:6" ht="60">
      <c r="A397" s="19">
        <v>90</v>
      </c>
      <c r="B397" s="60"/>
      <c r="C397" s="70" t="s">
        <v>379</v>
      </c>
      <c r="D397" s="60">
        <v>24.1</v>
      </c>
      <c r="E397" s="60" t="s">
        <v>290</v>
      </c>
      <c r="F397" s="60">
        <v>2169</v>
      </c>
    </row>
    <row r="398" spans="1:6">
      <c r="A398" s="19"/>
      <c r="B398" s="60"/>
      <c r="C398" s="70" t="s">
        <v>277</v>
      </c>
      <c r="D398" s="60"/>
      <c r="E398" s="60"/>
      <c r="F398" s="60">
        <v>13715.5</v>
      </c>
    </row>
    <row r="399" spans="1:6">
      <c r="A399" s="19"/>
      <c r="B399" s="60"/>
      <c r="C399" s="70" t="s">
        <v>254</v>
      </c>
      <c r="D399" s="60"/>
      <c r="E399" s="60"/>
      <c r="F399" s="60">
        <v>48.5</v>
      </c>
    </row>
    <row r="400" spans="1:6">
      <c r="A400" s="19"/>
      <c r="B400" s="60"/>
      <c r="C400" s="70"/>
      <c r="D400" s="60"/>
      <c r="E400" s="60"/>
      <c r="F400" s="56" t="s">
        <v>260</v>
      </c>
    </row>
    <row r="401" spans="1:6">
      <c r="A401" s="19"/>
      <c r="B401" s="60"/>
      <c r="C401" s="70" t="s">
        <v>380</v>
      </c>
      <c r="D401" s="60"/>
      <c r="E401" s="60"/>
      <c r="F401" s="60">
        <v>33171</v>
      </c>
    </row>
    <row r="402" spans="1:6" ht="15" customHeight="1">
      <c r="A402" s="19"/>
      <c r="B402" s="60"/>
      <c r="C402" s="70"/>
      <c r="D402" s="60"/>
      <c r="E402" s="60"/>
      <c r="F402" s="56" t="s">
        <v>260</v>
      </c>
    </row>
    <row r="403" spans="1:6" ht="19.5" customHeight="1">
      <c r="A403" s="19"/>
      <c r="B403" s="60"/>
      <c r="C403" s="70" t="s">
        <v>372</v>
      </c>
      <c r="D403" s="60"/>
      <c r="E403" s="60"/>
      <c r="F403" s="71">
        <v>368.57</v>
      </c>
    </row>
    <row r="404" spans="1:6" ht="18" customHeight="1">
      <c r="F404" s="26" t="s">
        <v>261</v>
      </c>
    </row>
    <row r="406" spans="1:6" ht="15.75">
      <c r="A406" s="19"/>
      <c r="B406" s="60"/>
      <c r="C406" s="54" t="s">
        <v>381</v>
      </c>
      <c r="D406" s="60"/>
      <c r="E406" s="60"/>
      <c r="F406" s="60"/>
    </row>
    <row r="407" spans="1:6" ht="18.75" customHeight="1">
      <c r="A407" s="17">
        <v>21</v>
      </c>
      <c r="B407" s="60"/>
      <c r="C407" s="286" t="s">
        <v>382</v>
      </c>
      <c r="D407" s="286"/>
      <c r="E407" s="286"/>
      <c r="F407" s="60"/>
    </row>
    <row r="408" spans="1:6">
      <c r="A408" s="19"/>
      <c r="B408" s="60"/>
      <c r="C408" s="290" t="s">
        <v>387</v>
      </c>
      <c r="D408" s="290"/>
      <c r="E408" s="60"/>
      <c r="F408" s="60"/>
    </row>
    <row r="409" spans="1:6">
      <c r="A409" s="19">
        <v>1</v>
      </c>
      <c r="B409" s="60" t="s">
        <v>96</v>
      </c>
      <c r="C409" s="70" t="s">
        <v>383</v>
      </c>
      <c r="D409" s="60">
        <v>1858</v>
      </c>
      <c r="E409" s="60" t="s">
        <v>96</v>
      </c>
      <c r="F409" s="60">
        <v>1858</v>
      </c>
    </row>
    <row r="410" spans="1:6" ht="30">
      <c r="A410" s="19">
        <v>3</v>
      </c>
      <c r="B410" s="60" t="s">
        <v>96</v>
      </c>
      <c r="C410" s="70" t="s">
        <v>384</v>
      </c>
      <c r="D410" s="60">
        <v>127</v>
      </c>
      <c r="E410" s="60" t="s">
        <v>96</v>
      </c>
      <c r="F410" s="60">
        <v>381</v>
      </c>
    </row>
    <row r="411" spans="1:6">
      <c r="A411" s="19"/>
      <c r="B411" s="60"/>
      <c r="C411" s="70" t="s">
        <v>385</v>
      </c>
      <c r="D411" s="60"/>
      <c r="E411" s="60"/>
      <c r="F411" s="60">
        <v>728.1</v>
      </c>
    </row>
    <row r="412" spans="1:6">
      <c r="A412" s="19"/>
      <c r="B412" s="60"/>
      <c r="C412" s="70" t="s">
        <v>254</v>
      </c>
      <c r="D412" s="60"/>
      <c r="E412" s="60"/>
      <c r="F412" s="60">
        <v>5</v>
      </c>
    </row>
    <row r="413" spans="1:6">
      <c r="A413" s="19"/>
      <c r="B413" s="60"/>
      <c r="C413" s="70"/>
      <c r="D413" s="60"/>
      <c r="E413" s="60"/>
      <c r="F413" s="56" t="s">
        <v>166</v>
      </c>
    </row>
    <row r="414" spans="1:6" ht="15.75">
      <c r="A414" s="19"/>
      <c r="B414" s="60"/>
      <c r="C414" s="70" t="s">
        <v>386</v>
      </c>
      <c r="D414" s="60"/>
      <c r="E414" s="60"/>
      <c r="F414" s="71">
        <v>2972.1</v>
      </c>
    </row>
    <row r="415" spans="1:6">
      <c r="F415" s="26" t="s">
        <v>177</v>
      </c>
    </row>
    <row r="417" spans="1:6" ht="18.75">
      <c r="A417" s="17">
        <v>22</v>
      </c>
      <c r="B417" s="60" t="s">
        <v>159</v>
      </c>
      <c r="C417" s="54" t="s">
        <v>388</v>
      </c>
      <c r="D417" s="60"/>
      <c r="E417" s="60" t="s">
        <v>148</v>
      </c>
      <c r="F417" s="71">
        <v>300</v>
      </c>
    </row>
    <row r="418" spans="1:6">
      <c r="A418" s="19"/>
      <c r="B418" s="60"/>
      <c r="C418" s="70"/>
      <c r="D418" s="60"/>
      <c r="E418" s="60"/>
      <c r="F418" s="56" t="s">
        <v>177</v>
      </c>
    </row>
    <row r="419" spans="1:6">
      <c r="A419" s="19"/>
      <c r="B419" s="60"/>
      <c r="C419" s="70"/>
      <c r="D419" s="60"/>
      <c r="E419" s="60"/>
      <c r="F419" s="60"/>
    </row>
    <row r="420" spans="1:6" ht="18.75">
      <c r="A420" s="17">
        <v>23</v>
      </c>
      <c r="B420" s="60" t="s">
        <v>159</v>
      </c>
      <c r="C420" s="54" t="s">
        <v>389</v>
      </c>
      <c r="D420" s="60"/>
      <c r="E420" s="60" t="s">
        <v>148</v>
      </c>
      <c r="F420" s="71">
        <v>250</v>
      </c>
    </row>
    <row r="421" spans="1:6">
      <c r="F421" s="26" t="s">
        <v>177</v>
      </c>
    </row>
    <row r="422" spans="1:6" ht="17.25" customHeight="1"/>
    <row r="423" spans="1:6" ht="15.75">
      <c r="A423" s="11"/>
      <c r="B423" s="63"/>
      <c r="C423" s="64" t="s">
        <v>393</v>
      </c>
      <c r="D423" s="63"/>
      <c r="E423" s="63"/>
      <c r="F423" s="63"/>
    </row>
    <row r="424" spans="1:6" ht="15.75">
      <c r="A424" s="11"/>
      <c r="B424" s="63"/>
      <c r="C424" s="64" t="s">
        <v>394</v>
      </c>
      <c r="D424" s="63"/>
      <c r="E424" s="63"/>
      <c r="F424" s="63"/>
    </row>
    <row r="425" spans="1:6">
      <c r="A425" s="11"/>
      <c r="B425" s="63"/>
      <c r="C425" s="36" t="s">
        <v>395</v>
      </c>
      <c r="D425" s="63"/>
      <c r="E425" s="63"/>
      <c r="F425" s="63"/>
    </row>
    <row r="426" spans="1:6" ht="96.75" customHeight="1">
      <c r="A426" s="10">
        <v>24</v>
      </c>
      <c r="B426" s="285" t="s">
        <v>396</v>
      </c>
      <c r="C426" s="285"/>
      <c r="D426" s="285"/>
      <c r="E426" s="63"/>
      <c r="F426" s="64" t="s">
        <v>397</v>
      </c>
    </row>
    <row r="427" spans="1:6">
      <c r="A427" s="11"/>
      <c r="B427" s="284" t="s">
        <v>432</v>
      </c>
      <c r="C427" s="289"/>
      <c r="D427" s="289"/>
      <c r="E427" s="289"/>
      <c r="F427" s="289"/>
    </row>
    <row r="428" spans="1:6">
      <c r="A428" s="11">
        <v>1</v>
      </c>
      <c r="B428" s="63" t="s">
        <v>96</v>
      </c>
      <c r="C428" s="65" t="s">
        <v>398</v>
      </c>
      <c r="D428" s="63">
        <v>84.4</v>
      </c>
      <c r="E428" s="63">
        <v>84.4</v>
      </c>
      <c r="F428" s="34">
        <v>188.4</v>
      </c>
    </row>
    <row r="429" spans="1:6">
      <c r="A429" s="11">
        <v>1</v>
      </c>
      <c r="B429" s="63" t="s">
        <v>96</v>
      </c>
      <c r="C429" s="65" t="s">
        <v>399</v>
      </c>
      <c r="D429" s="63">
        <v>30.93</v>
      </c>
      <c r="E429" s="63">
        <v>30.93</v>
      </c>
      <c r="F429" s="63">
        <v>30.93</v>
      </c>
    </row>
    <row r="430" spans="1:6">
      <c r="A430" s="11"/>
      <c r="B430" s="63"/>
      <c r="C430" s="65" t="s">
        <v>277</v>
      </c>
      <c r="D430" s="63"/>
      <c r="E430" s="63">
        <v>386</v>
      </c>
      <c r="F430" s="63">
        <v>386</v>
      </c>
    </row>
    <row r="431" spans="1:6" ht="30">
      <c r="A431" s="11"/>
      <c r="B431" s="63"/>
      <c r="C431" s="65" t="s">
        <v>400</v>
      </c>
      <c r="D431" s="63" t="s">
        <v>212</v>
      </c>
      <c r="E431" s="63">
        <v>6.93</v>
      </c>
      <c r="F431" s="63">
        <v>6.93</v>
      </c>
    </row>
    <row r="432" spans="1:6">
      <c r="A432" s="11"/>
      <c r="B432" s="63"/>
      <c r="C432" s="65"/>
      <c r="D432" s="63"/>
      <c r="F432" s="62" t="s">
        <v>260</v>
      </c>
    </row>
    <row r="433" spans="1:6" ht="15.75">
      <c r="A433" s="11"/>
      <c r="B433" s="63"/>
      <c r="C433" s="33" t="s">
        <v>234</v>
      </c>
      <c r="D433" s="63"/>
      <c r="E433" s="38">
        <v>508.26</v>
      </c>
      <c r="F433" s="59">
        <v>612.26</v>
      </c>
    </row>
    <row r="434" spans="1:6">
      <c r="F434" s="26" t="s">
        <v>261</v>
      </c>
    </row>
    <row r="436" spans="1:6" ht="18.75">
      <c r="A436" s="9">
        <v>25</v>
      </c>
      <c r="B436" s="42" t="s">
        <v>159</v>
      </c>
      <c r="C436" s="43" t="s">
        <v>523</v>
      </c>
      <c r="D436" s="44"/>
      <c r="E436" s="45"/>
      <c r="F436" s="44"/>
    </row>
    <row r="437" spans="1:6" ht="15.75">
      <c r="A437" s="44"/>
      <c r="B437" s="46"/>
      <c r="C437" s="43" t="s">
        <v>403</v>
      </c>
      <c r="D437" s="44"/>
      <c r="E437" s="45"/>
      <c r="F437" s="44"/>
    </row>
    <row r="438" spans="1:6" ht="15.75">
      <c r="A438" s="44"/>
      <c r="B438" s="46"/>
      <c r="C438" s="43" t="s">
        <v>519</v>
      </c>
      <c r="D438" s="44"/>
      <c r="E438" s="45"/>
      <c r="F438" s="44"/>
    </row>
    <row r="439" spans="1:6">
      <c r="A439" s="11"/>
      <c r="B439" s="46"/>
      <c r="C439" s="47" t="s">
        <v>520</v>
      </c>
      <c r="D439" s="44"/>
      <c r="E439" s="45"/>
      <c r="F439" s="44"/>
    </row>
    <row r="440" spans="1:6">
      <c r="A440" s="12">
        <v>1.4</v>
      </c>
      <c r="B440" s="42" t="s">
        <v>401</v>
      </c>
      <c r="C440" s="41" t="s">
        <v>521</v>
      </c>
      <c r="D440" s="49">
        <v>292.7</v>
      </c>
      <c r="E440" s="50" t="s">
        <v>401</v>
      </c>
      <c r="F440" s="48">
        <v>409.78</v>
      </c>
    </row>
    <row r="441" spans="1:6">
      <c r="A441" s="12">
        <v>0.98</v>
      </c>
      <c r="B441" s="42" t="s">
        <v>401</v>
      </c>
      <c r="C441" s="41" t="s">
        <v>522</v>
      </c>
      <c r="D441" s="48">
        <v>146.1</v>
      </c>
      <c r="E441" s="50" t="s">
        <v>401</v>
      </c>
      <c r="F441" s="48">
        <v>143.18</v>
      </c>
    </row>
    <row r="442" spans="1:6">
      <c r="A442" s="12">
        <v>2.2000000000000002</v>
      </c>
      <c r="B442" s="42" t="s">
        <v>198</v>
      </c>
      <c r="C442" s="51" t="s">
        <v>209</v>
      </c>
      <c r="D442" s="48">
        <v>688</v>
      </c>
      <c r="E442" s="50" t="s">
        <v>198</v>
      </c>
      <c r="F442" s="48">
        <v>1513.6</v>
      </c>
    </row>
    <row r="443" spans="1:6">
      <c r="A443" s="44"/>
      <c r="B443" s="42" t="s">
        <v>139</v>
      </c>
      <c r="C443" s="51" t="s">
        <v>402</v>
      </c>
      <c r="D443" s="51" t="s">
        <v>137</v>
      </c>
      <c r="E443" s="50" t="s">
        <v>139</v>
      </c>
      <c r="F443" s="48">
        <v>2.5499999999999998</v>
      </c>
    </row>
    <row r="444" spans="1:6">
      <c r="A444" s="44"/>
      <c r="B444" s="46"/>
      <c r="C444" s="44"/>
      <c r="D444" s="44"/>
      <c r="E444" s="45"/>
      <c r="F444" s="47"/>
    </row>
    <row r="445" spans="1:6">
      <c r="A445" s="44"/>
      <c r="B445" s="46"/>
      <c r="C445" s="51" t="s">
        <v>190</v>
      </c>
      <c r="D445" s="44"/>
      <c r="E445" s="45"/>
      <c r="F445" s="48">
        <v>2069.11</v>
      </c>
    </row>
    <row r="446" spans="1:6">
      <c r="A446" s="44"/>
      <c r="B446" s="46"/>
      <c r="C446" s="44"/>
      <c r="D446" s="44"/>
      <c r="E446" s="45"/>
      <c r="F446" s="47" t="s">
        <v>520</v>
      </c>
    </row>
    <row r="447" spans="1:6" ht="15.75">
      <c r="A447" s="44"/>
      <c r="B447" s="46"/>
      <c r="C447" s="51" t="s">
        <v>191</v>
      </c>
      <c r="D447" s="44"/>
      <c r="E447" s="45"/>
      <c r="F447" s="52">
        <v>206.91</v>
      </c>
    </row>
    <row r="448" spans="1:6">
      <c r="A448" s="12" t="s">
        <v>137</v>
      </c>
      <c r="B448" s="63"/>
      <c r="C448" s="65"/>
      <c r="D448" s="63"/>
      <c r="E448" s="63"/>
      <c r="F448" s="26" t="s">
        <v>261</v>
      </c>
    </row>
    <row r="449" spans="1:6">
      <c r="A449" s="11"/>
      <c r="B449" s="63"/>
      <c r="C449" s="65"/>
      <c r="D449" s="63"/>
      <c r="E449" s="63"/>
    </row>
    <row r="450" spans="1:6" ht="18.75">
      <c r="A450" s="9">
        <v>26</v>
      </c>
      <c r="B450" s="291" t="s">
        <v>406</v>
      </c>
      <c r="C450" s="291"/>
      <c r="D450" s="291"/>
      <c r="E450" s="291"/>
      <c r="F450" s="291"/>
    </row>
    <row r="451" spans="1:6" ht="15.75">
      <c r="A451" s="11"/>
      <c r="B451" s="291" t="s">
        <v>403</v>
      </c>
      <c r="C451" s="291"/>
      <c r="D451" s="63"/>
      <c r="E451" s="63"/>
      <c r="F451" s="63"/>
    </row>
    <row r="452" spans="1:6" ht="15.75">
      <c r="A452" s="11"/>
      <c r="B452" s="291" t="s">
        <v>404</v>
      </c>
      <c r="C452" s="291"/>
      <c r="D452" s="63"/>
      <c r="E452" s="63"/>
      <c r="F452" s="63"/>
    </row>
    <row r="453" spans="1:6">
      <c r="A453" s="11"/>
      <c r="B453" s="284" t="s">
        <v>407</v>
      </c>
      <c r="C453" s="284"/>
      <c r="D453" s="284"/>
      <c r="E453" s="284"/>
      <c r="F453" s="284"/>
    </row>
    <row r="454" spans="1:6">
      <c r="A454" s="12">
        <v>1.34</v>
      </c>
      <c r="B454" s="58" t="s">
        <v>199</v>
      </c>
      <c r="C454" s="32" t="s">
        <v>405</v>
      </c>
      <c r="D454" s="58">
        <v>73.099999999999994</v>
      </c>
      <c r="E454" s="58" t="s">
        <v>199</v>
      </c>
      <c r="F454" s="58">
        <v>97.95</v>
      </c>
    </row>
    <row r="455" spans="1:6">
      <c r="A455" s="12">
        <v>0.5</v>
      </c>
      <c r="B455" s="58" t="s">
        <v>198</v>
      </c>
      <c r="C455" s="69" t="s">
        <v>209</v>
      </c>
      <c r="D455" s="58">
        <v>688</v>
      </c>
      <c r="E455" s="58" t="s">
        <v>198</v>
      </c>
      <c r="F455" s="58">
        <v>344</v>
      </c>
    </row>
    <row r="456" spans="1:6">
      <c r="A456" s="12">
        <v>0.5</v>
      </c>
      <c r="B456" s="58" t="s">
        <v>198</v>
      </c>
      <c r="C456" s="69" t="s">
        <v>183</v>
      </c>
      <c r="D456" s="58">
        <v>562</v>
      </c>
      <c r="E456" s="58" t="s">
        <v>198</v>
      </c>
      <c r="F456" s="58">
        <v>281</v>
      </c>
    </row>
    <row r="457" spans="1:6">
      <c r="A457" s="12">
        <v>0.8</v>
      </c>
      <c r="B457" s="58" t="s">
        <v>198</v>
      </c>
      <c r="C457" s="69" t="s">
        <v>184</v>
      </c>
      <c r="D457" s="58">
        <v>461</v>
      </c>
      <c r="E457" s="58" t="s">
        <v>198</v>
      </c>
      <c r="F457" s="58">
        <v>368.8</v>
      </c>
    </row>
    <row r="458" spans="1:6">
      <c r="A458" s="11"/>
      <c r="B458" s="58" t="s">
        <v>139</v>
      </c>
      <c r="C458" s="69" t="s">
        <v>402</v>
      </c>
      <c r="D458" s="58" t="s">
        <v>137</v>
      </c>
      <c r="E458" s="58" t="s">
        <v>139</v>
      </c>
      <c r="F458" s="58">
        <v>2.6</v>
      </c>
    </row>
    <row r="459" spans="1:6">
      <c r="A459" s="11"/>
      <c r="B459" s="63"/>
      <c r="C459" s="65"/>
      <c r="D459" s="63"/>
      <c r="E459" s="63"/>
      <c r="F459" s="57" t="s">
        <v>259</v>
      </c>
    </row>
    <row r="460" spans="1:6">
      <c r="A460" s="11"/>
      <c r="B460" s="63"/>
      <c r="C460" s="69" t="s">
        <v>190</v>
      </c>
      <c r="D460" s="63"/>
      <c r="E460" s="63"/>
      <c r="F460" s="58">
        <v>1094.3499999999999</v>
      </c>
    </row>
    <row r="461" spans="1:6">
      <c r="A461" s="11"/>
      <c r="B461" s="63"/>
      <c r="C461" s="65"/>
      <c r="D461" s="63"/>
      <c r="E461" s="63"/>
      <c r="F461" s="57" t="s">
        <v>259</v>
      </c>
    </row>
    <row r="462" spans="1:6" ht="15.75">
      <c r="A462" s="11"/>
      <c r="B462" s="63"/>
      <c r="C462" s="67" t="s">
        <v>191</v>
      </c>
      <c r="D462" s="63"/>
      <c r="E462" s="63"/>
      <c r="F462" s="55">
        <v>109.44</v>
      </c>
    </row>
    <row r="463" spans="1:6" ht="17.25" customHeight="1">
      <c r="F463" s="26" t="s">
        <v>177</v>
      </c>
    </row>
    <row r="464" spans="1:6" ht="17.25" customHeight="1"/>
    <row r="465" spans="1:6" ht="16.5" customHeight="1">
      <c r="A465" s="17">
        <v>27</v>
      </c>
      <c r="B465" s="60"/>
      <c r="C465" s="54" t="s">
        <v>408</v>
      </c>
      <c r="D465" s="60"/>
      <c r="E465" s="60"/>
      <c r="F465" s="60"/>
    </row>
    <row r="466" spans="1:6" ht="15.75">
      <c r="A466" s="19"/>
      <c r="B466" s="60"/>
      <c r="C466" s="66" t="s">
        <v>507</v>
      </c>
      <c r="D466" s="60"/>
      <c r="E466" s="60"/>
      <c r="F466" s="60"/>
    </row>
    <row r="467" spans="1:6" ht="30">
      <c r="A467" s="19">
        <v>1</v>
      </c>
      <c r="B467" s="60" t="s">
        <v>96</v>
      </c>
      <c r="C467" s="70" t="s">
        <v>409</v>
      </c>
      <c r="D467" s="60">
        <v>227</v>
      </c>
      <c r="E467" s="60" t="s">
        <v>96</v>
      </c>
      <c r="F467" s="60">
        <v>227</v>
      </c>
    </row>
    <row r="468" spans="1:6">
      <c r="A468" s="19">
        <v>1</v>
      </c>
      <c r="B468" s="60" t="s">
        <v>96</v>
      </c>
      <c r="C468" s="70" t="s">
        <v>410</v>
      </c>
      <c r="D468" s="60">
        <v>35.1</v>
      </c>
      <c r="E468" s="60" t="s">
        <v>96</v>
      </c>
      <c r="F468" s="60">
        <v>35.1</v>
      </c>
    </row>
    <row r="469" spans="1:6">
      <c r="A469" s="19"/>
      <c r="B469" s="60"/>
      <c r="C469" s="70" t="s">
        <v>411</v>
      </c>
      <c r="D469" s="60"/>
      <c r="E469" s="60"/>
      <c r="F469" s="60">
        <v>237.25</v>
      </c>
    </row>
    <row r="470" spans="1:6">
      <c r="A470" s="19"/>
      <c r="B470" s="60"/>
      <c r="C470" s="70" t="s">
        <v>254</v>
      </c>
      <c r="D470" s="60"/>
      <c r="E470" s="60"/>
      <c r="F470" s="60">
        <v>2.14</v>
      </c>
    </row>
    <row r="471" spans="1:6">
      <c r="A471" s="19"/>
      <c r="B471" s="60"/>
      <c r="C471" s="70"/>
      <c r="D471" s="60"/>
      <c r="E471" s="60"/>
      <c r="F471" s="56" t="s">
        <v>166</v>
      </c>
    </row>
    <row r="472" spans="1:6" ht="15.75">
      <c r="A472" s="19"/>
      <c r="B472" s="60"/>
      <c r="C472" s="70" t="s">
        <v>364</v>
      </c>
      <c r="D472" s="60"/>
      <c r="E472" s="60"/>
      <c r="F472" s="71">
        <v>501.49</v>
      </c>
    </row>
    <row r="473" spans="1:6">
      <c r="F473" s="26" t="s">
        <v>177</v>
      </c>
    </row>
    <row r="474" spans="1:6">
      <c r="F474" s="26"/>
    </row>
    <row r="475" spans="1:6" ht="34.5" customHeight="1">
      <c r="A475" s="17" t="s">
        <v>517</v>
      </c>
      <c r="B475" s="285" t="s">
        <v>412</v>
      </c>
      <c r="C475" s="285"/>
      <c r="D475" s="285"/>
      <c r="F475" s="27">
        <v>81</v>
      </c>
    </row>
    <row r="476" spans="1:6" ht="15.75">
      <c r="B476" s="64"/>
      <c r="C476" s="64"/>
      <c r="D476" s="64"/>
      <c r="F476" s="39" t="s">
        <v>261</v>
      </c>
    </row>
    <row r="478" spans="1:6" ht="34.5" customHeight="1">
      <c r="A478" s="17">
        <v>29</v>
      </c>
      <c r="B478" s="285" t="s">
        <v>131</v>
      </c>
      <c r="C478" s="285"/>
      <c r="D478" s="285"/>
      <c r="E478" s="22"/>
      <c r="F478" s="27">
        <v>2774.3</v>
      </c>
    </row>
    <row r="479" spans="1:6" ht="18" customHeight="1">
      <c r="B479" s="64"/>
      <c r="C479" s="64"/>
      <c r="D479" s="64"/>
      <c r="E479" s="22"/>
      <c r="F479" s="39" t="s">
        <v>261</v>
      </c>
    </row>
    <row r="480" spans="1:6">
      <c r="B480" s="22"/>
      <c r="C480" s="25"/>
      <c r="E480" s="22"/>
      <c r="F480" s="22"/>
    </row>
    <row r="481" spans="1:6" ht="18.75">
      <c r="A481" s="9">
        <v>30</v>
      </c>
      <c r="B481" s="58" t="s">
        <v>137</v>
      </c>
      <c r="C481" s="53" t="s">
        <v>413</v>
      </c>
      <c r="D481" s="63"/>
      <c r="E481" s="63"/>
      <c r="F481" s="63"/>
    </row>
    <row r="482" spans="1:6">
      <c r="A482" s="13" t="s">
        <v>137</v>
      </c>
      <c r="B482" s="63"/>
      <c r="C482" s="68" t="s">
        <v>508</v>
      </c>
      <c r="D482" s="63"/>
      <c r="E482" s="63"/>
      <c r="F482" s="63"/>
    </row>
    <row r="483" spans="1:6" ht="30">
      <c r="A483" s="12">
        <v>10</v>
      </c>
      <c r="B483" s="58" t="s">
        <v>28</v>
      </c>
      <c r="C483" s="69" t="s">
        <v>414</v>
      </c>
      <c r="D483" s="58">
        <v>96.6</v>
      </c>
      <c r="E483" s="58" t="s">
        <v>28</v>
      </c>
      <c r="F483" s="58">
        <v>966</v>
      </c>
    </row>
    <row r="484" spans="1:6" ht="30">
      <c r="A484" s="12">
        <v>10</v>
      </c>
      <c r="B484" s="58" t="s">
        <v>28</v>
      </c>
      <c r="C484" s="69" t="s">
        <v>415</v>
      </c>
      <c r="D484" s="58">
        <v>96.6</v>
      </c>
      <c r="E484" s="58" t="s">
        <v>28</v>
      </c>
      <c r="F484" s="58">
        <v>966</v>
      </c>
    </row>
    <row r="485" spans="1:6">
      <c r="A485" s="12">
        <v>10</v>
      </c>
      <c r="B485" s="58" t="s">
        <v>28</v>
      </c>
      <c r="C485" s="69" t="s">
        <v>416</v>
      </c>
      <c r="D485" s="58">
        <v>11.2</v>
      </c>
      <c r="E485" s="58" t="s">
        <v>28</v>
      </c>
      <c r="F485" s="58">
        <v>112</v>
      </c>
    </row>
    <row r="486" spans="1:6">
      <c r="A486" s="11"/>
      <c r="B486" s="58" t="s">
        <v>139</v>
      </c>
      <c r="C486" s="69" t="s">
        <v>163</v>
      </c>
      <c r="D486" s="63"/>
      <c r="E486" s="58" t="s">
        <v>139</v>
      </c>
      <c r="F486" s="58">
        <v>0</v>
      </c>
    </row>
    <row r="487" spans="1:6">
      <c r="A487" s="11"/>
      <c r="B487" s="63"/>
      <c r="C487" s="65"/>
      <c r="D487" s="63"/>
      <c r="E487" s="63"/>
      <c r="F487" s="57" t="s">
        <v>166</v>
      </c>
    </row>
    <row r="488" spans="1:6">
      <c r="A488" s="11"/>
      <c r="B488" s="63"/>
      <c r="C488" s="69" t="s">
        <v>185</v>
      </c>
      <c r="D488" s="63"/>
      <c r="E488" s="63"/>
      <c r="F488" s="58">
        <v>2044</v>
      </c>
    </row>
    <row r="489" spans="1:6">
      <c r="A489" s="11"/>
      <c r="B489" s="63"/>
      <c r="C489" s="65"/>
      <c r="D489" s="63"/>
      <c r="E489" s="63"/>
      <c r="F489" s="57" t="s">
        <v>259</v>
      </c>
    </row>
    <row r="490" spans="1:6" ht="28.5">
      <c r="A490" s="11"/>
      <c r="B490" s="63"/>
      <c r="C490" s="67" t="s">
        <v>417</v>
      </c>
      <c r="D490" s="38" t="s">
        <v>418</v>
      </c>
      <c r="E490" s="38"/>
      <c r="F490" s="55">
        <v>204.4</v>
      </c>
    </row>
    <row r="491" spans="1:6">
      <c r="B491" s="22"/>
      <c r="C491" s="25"/>
      <c r="D491" s="22"/>
      <c r="E491" s="22"/>
      <c r="F491" s="26" t="s">
        <v>177</v>
      </c>
    </row>
    <row r="492" spans="1:6">
      <c r="B492" s="22"/>
      <c r="C492" s="25"/>
      <c r="D492" s="22"/>
      <c r="E492" s="22"/>
    </row>
    <row r="493" spans="1:6" ht="18" customHeight="1">
      <c r="A493" s="9">
        <v>31</v>
      </c>
      <c r="B493" s="58" t="s">
        <v>159</v>
      </c>
      <c r="C493" s="295" t="s">
        <v>419</v>
      </c>
      <c r="D493" s="295"/>
      <c r="E493" s="63"/>
      <c r="F493" s="63"/>
    </row>
    <row r="494" spans="1:6" ht="15.75">
      <c r="A494" s="11"/>
      <c r="B494" s="63"/>
      <c r="C494" s="53" t="s">
        <v>420</v>
      </c>
      <c r="D494" s="63"/>
      <c r="E494" s="63"/>
      <c r="F494" s="63"/>
    </row>
    <row r="495" spans="1:6">
      <c r="A495" s="11"/>
      <c r="B495" s="63"/>
      <c r="C495" s="68" t="s">
        <v>508</v>
      </c>
      <c r="D495" s="63"/>
      <c r="E495" s="63"/>
      <c r="F495" s="63"/>
    </row>
    <row r="496" spans="1:6">
      <c r="A496" s="12">
        <v>9</v>
      </c>
      <c r="B496" s="58" t="s">
        <v>28</v>
      </c>
      <c r="C496" s="69" t="s">
        <v>421</v>
      </c>
      <c r="D496" s="58">
        <v>1084.6500000000001</v>
      </c>
      <c r="E496" s="58" t="s">
        <v>28</v>
      </c>
      <c r="F496" s="58">
        <v>9761.85</v>
      </c>
    </row>
    <row r="497" spans="1:6">
      <c r="A497" s="12">
        <v>4.5</v>
      </c>
      <c r="B497" s="58" t="s">
        <v>28</v>
      </c>
      <c r="C497" s="69" t="s">
        <v>189</v>
      </c>
      <c r="D497" s="58">
        <v>3360.38</v>
      </c>
      <c r="E497" s="58" t="s">
        <v>28</v>
      </c>
      <c r="F497" s="58">
        <v>15121.71</v>
      </c>
    </row>
    <row r="498" spans="1:6">
      <c r="A498" s="12">
        <v>1.8</v>
      </c>
      <c r="B498" s="58" t="s">
        <v>180</v>
      </c>
      <c r="C498" s="69" t="s">
        <v>182</v>
      </c>
      <c r="D498" s="58">
        <v>804</v>
      </c>
      <c r="E498" s="58" t="s">
        <v>180</v>
      </c>
      <c r="F498" s="58">
        <v>1447.2</v>
      </c>
    </row>
    <row r="499" spans="1:6">
      <c r="A499" s="12">
        <v>17.7</v>
      </c>
      <c r="B499" s="58" t="s">
        <v>180</v>
      </c>
      <c r="C499" s="69" t="s">
        <v>183</v>
      </c>
      <c r="D499" s="58">
        <v>562</v>
      </c>
      <c r="E499" s="58" t="s">
        <v>180</v>
      </c>
      <c r="F499" s="58">
        <v>9947.4</v>
      </c>
    </row>
    <row r="500" spans="1:6">
      <c r="A500" s="12">
        <v>14.1</v>
      </c>
      <c r="B500" s="58" t="s">
        <v>180</v>
      </c>
      <c r="C500" s="69" t="s">
        <v>184</v>
      </c>
      <c r="D500" s="58">
        <v>461</v>
      </c>
      <c r="E500" s="58" t="s">
        <v>180</v>
      </c>
      <c r="F500" s="58">
        <v>6500.1</v>
      </c>
    </row>
    <row r="501" spans="1:6">
      <c r="A501" s="11"/>
      <c r="B501" s="58" t="s">
        <v>139</v>
      </c>
      <c r="C501" s="69" t="s">
        <v>163</v>
      </c>
      <c r="D501" s="63"/>
      <c r="E501" s="58" t="s">
        <v>139</v>
      </c>
      <c r="F501" s="58">
        <v>0</v>
      </c>
    </row>
    <row r="502" spans="1:6">
      <c r="A502" s="11"/>
      <c r="B502" s="63"/>
      <c r="C502" s="65"/>
      <c r="D502" s="63"/>
      <c r="E502" s="63"/>
      <c r="F502" s="57" t="s">
        <v>259</v>
      </c>
    </row>
    <row r="503" spans="1:6">
      <c r="A503" s="11"/>
      <c r="B503" s="63"/>
      <c r="C503" s="69" t="s">
        <v>185</v>
      </c>
      <c r="D503" s="63"/>
      <c r="E503" s="63"/>
      <c r="F503" s="58">
        <v>42778.26</v>
      </c>
    </row>
    <row r="504" spans="1:6">
      <c r="A504" s="11"/>
      <c r="B504" s="63"/>
      <c r="D504" s="63"/>
      <c r="E504" s="63"/>
      <c r="F504" s="57" t="s">
        <v>259</v>
      </c>
    </row>
    <row r="505" spans="1:6" ht="15.75">
      <c r="A505" s="11"/>
      <c r="B505" s="63"/>
      <c r="C505" s="67" t="s">
        <v>186</v>
      </c>
      <c r="D505" s="63"/>
      <c r="E505" s="63"/>
      <c r="F505" s="55">
        <v>4277.83</v>
      </c>
    </row>
    <row r="506" spans="1:6">
      <c r="A506" s="11"/>
      <c r="B506" s="63"/>
      <c r="D506" s="63"/>
      <c r="E506" s="63"/>
      <c r="F506" s="57" t="s">
        <v>177</v>
      </c>
    </row>
    <row r="507" spans="1:6">
      <c r="B507" s="22"/>
      <c r="C507" s="25"/>
      <c r="D507" s="22"/>
      <c r="E507" s="22"/>
    </row>
    <row r="508" spans="1:6" ht="14.25" customHeight="1">
      <c r="A508" s="9">
        <v>32</v>
      </c>
      <c r="B508" s="58" t="s">
        <v>159</v>
      </c>
      <c r="C508" s="295" t="s">
        <v>422</v>
      </c>
      <c r="D508" s="295"/>
      <c r="E508" s="295"/>
      <c r="F508" s="63"/>
    </row>
    <row r="509" spans="1:6" ht="15.75">
      <c r="A509" s="11"/>
      <c r="B509" s="63"/>
      <c r="C509" s="53" t="s">
        <v>187</v>
      </c>
      <c r="D509" s="63"/>
      <c r="E509" s="63"/>
      <c r="F509" s="63"/>
    </row>
    <row r="510" spans="1:6">
      <c r="A510" s="11"/>
      <c r="B510" s="63"/>
      <c r="C510" s="68" t="s">
        <v>508</v>
      </c>
      <c r="D510" s="63"/>
      <c r="E510" s="63"/>
      <c r="F510" s="63"/>
    </row>
    <row r="511" spans="1:6">
      <c r="A511" s="12">
        <v>4800</v>
      </c>
      <c r="B511" s="58" t="s">
        <v>178</v>
      </c>
      <c r="C511" s="69" t="s">
        <v>187</v>
      </c>
      <c r="D511" s="58">
        <v>5663.9</v>
      </c>
      <c r="E511" s="58" t="s">
        <v>179</v>
      </c>
      <c r="F511" s="58">
        <v>27186.720000000001</v>
      </c>
    </row>
    <row r="512" spans="1:6">
      <c r="A512" s="12">
        <v>2.5</v>
      </c>
      <c r="B512" s="58" t="s">
        <v>28</v>
      </c>
      <c r="C512" s="69" t="s">
        <v>189</v>
      </c>
      <c r="D512" s="58">
        <v>3360.38</v>
      </c>
      <c r="E512" s="58" t="s">
        <v>28</v>
      </c>
      <c r="F512" s="58">
        <v>8400.9500000000007</v>
      </c>
    </row>
    <row r="513" spans="1:6">
      <c r="A513" s="12">
        <v>3.5</v>
      </c>
      <c r="B513" s="58" t="s">
        <v>180</v>
      </c>
      <c r="C513" s="69" t="s">
        <v>181</v>
      </c>
      <c r="D513" s="58">
        <v>861</v>
      </c>
      <c r="E513" s="58" t="s">
        <v>180</v>
      </c>
      <c r="F513" s="58">
        <v>3013.5</v>
      </c>
    </row>
    <row r="514" spans="1:6">
      <c r="A514" s="12">
        <v>10.6</v>
      </c>
      <c r="B514" s="58" t="s">
        <v>180</v>
      </c>
      <c r="C514" s="69" t="s">
        <v>182</v>
      </c>
      <c r="D514" s="58">
        <v>804</v>
      </c>
      <c r="E514" s="58" t="s">
        <v>180</v>
      </c>
      <c r="F514" s="58">
        <v>8522.4</v>
      </c>
    </row>
    <row r="515" spans="1:6">
      <c r="A515" s="12">
        <v>7.1</v>
      </c>
      <c r="B515" s="58" t="s">
        <v>180</v>
      </c>
      <c r="C515" s="69" t="s">
        <v>183</v>
      </c>
      <c r="D515" s="58">
        <v>562</v>
      </c>
      <c r="E515" s="58" t="s">
        <v>180</v>
      </c>
      <c r="F515" s="58">
        <v>3990.2</v>
      </c>
    </row>
    <row r="516" spans="1:6">
      <c r="A516" s="12">
        <v>21.2</v>
      </c>
      <c r="B516" s="58" t="s">
        <v>180</v>
      </c>
      <c r="C516" s="69" t="s">
        <v>184</v>
      </c>
      <c r="D516" s="58">
        <v>461</v>
      </c>
      <c r="E516" s="58" t="s">
        <v>180</v>
      </c>
      <c r="F516" s="58">
        <v>9773.2000000000007</v>
      </c>
    </row>
    <row r="517" spans="1:6">
      <c r="A517" s="11"/>
      <c r="B517" s="58" t="s">
        <v>139</v>
      </c>
      <c r="C517" s="69" t="s">
        <v>163</v>
      </c>
      <c r="D517" s="63"/>
      <c r="E517" s="58" t="s">
        <v>139</v>
      </c>
      <c r="F517" s="58">
        <v>0</v>
      </c>
    </row>
    <row r="518" spans="1:6">
      <c r="A518" s="11"/>
      <c r="B518" s="63"/>
      <c r="C518" s="65"/>
      <c r="D518" s="63"/>
      <c r="E518" s="63"/>
      <c r="F518" s="57" t="s">
        <v>166</v>
      </c>
    </row>
    <row r="519" spans="1:6">
      <c r="A519" s="11"/>
      <c r="B519" s="63"/>
      <c r="C519" s="69" t="s">
        <v>185</v>
      </c>
      <c r="D519" s="63"/>
      <c r="E519" s="63"/>
      <c r="F519" s="58">
        <v>60886.97</v>
      </c>
    </row>
    <row r="520" spans="1:6">
      <c r="A520" s="11"/>
      <c r="B520" s="63"/>
      <c r="C520" s="65"/>
      <c r="D520" s="63"/>
      <c r="E520" s="63"/>
      <c r="F520" s="57" t="s">
        <v>166</v>
      </c>
    </row>
    <row r="521" spans="1:6" ht="15.75">
      <c r="A521" s="11"/>
      <c r="B521" s="63"/>
      <c r="C521" s="67" t="s">
        <v>186</v>
      </c>
      <c r="D521" s="63"/>
      <c r="E521" s="63"/>
      <c r="F521" s="55">
        <v>6088.7</v>
      </c>
    </row>
    <row r="522" spans="1:6">
      <c r="A522" s="11"/>
      <c r="B522" s="63"/>
      <c r="C522" s="65"/>
      <c r="D522" s="63"/>
      <c r="E522" s="63"/>
      <c r="F522" s="57" t="s">
        <v>261</v>
      </c>
    </row>
    <row r="523" spans="1:6">
      <c r="B523" s="22"/>
      <c r="C523" s="25"/>
      <c r="D523" s="22"/>
      <c r="E523" s="22"/>
    </row>
    <row r="524" spans="1:6" ht="18" customHeight="1">
      <c r="A524" s="10">
        <v>33</v>
      </c>
      <c r="B524" s="58" t="s">
        <v>159</v>
      </c>
      <c r="C524" s="295" t="s">
        <v>423</v>
      </c>
      <c r="D524" s="295"/>
      <c r="E524" s="63"/>
      <c r="F524" s="63"/>
    </row>
    <row r="525" spans="1:6" ht="15.75" customHeight="1">
      <c r="A525" s="11"/>
      <c r="B525" s="63"/>
      <c r="C525" s="295" t="s">
        <v>424</v>
      </c>
      <c r="D525" s="295"/>
      <c r="E525" s="63"/>
      <c r="F525" s="63"/>
    </row>
    <row r="526" spans="1:6" ht="15.75">
      <c r="A526" s="11"/>
      <c r="B526" s="63"/>
      <c r="C526" s="53" t="s">
        <v>425</v>
      </c>
      <c r="D526" s="63"/>
      <c r="E526" s="63"/>
      <c r="F526" s="63"/>
    </row>
    <row r="527" spans="1:6">
      <c r="A527" s="11"/>
      <c r="B527" s="63"/>
      <c r="C527" s="68" t="s">
        <v>508</v>
      </c>
      <c r="D527" s="63"/>
      <c r="E527" s="63"/>
      <c r="F527" s="63"/>
    </row>
    <row r="528" spans="1:6">
      <c r="A528" s="12">
        <v>0.22</v>
      </c>
      <c r="B528" s="58" t="s">
        <v>28</v>
      </c>
      <c r="C528" s="69" t="s">
        <v>426</v>
      </c>
      <c r="D528" s="58">
        <v>3789.5</v>
      </c>
      <c r="E528" s="58" t="s">
        <v>28</v>
      </c>
      <c r="F528" s="58">
        <v>833.69</v>
      </c>
    </row>
    <row r="529" spans="1:6">
      <c r="A529" s="12">
        <v>2.2000000000000002</v>
      </c>
      <c r="B529" s="58" t="s">
        <v>180</v>
      </c>
      <c r="C529" s="69" t="s">
        <v>181</v>
      </c>
      <c r="D529" s="58">
        <v>861</v>
      </c>
      <c r="E529" s="58" t="s">
        <v>180</v>
      </c>
      <c r="F529" s="58">
        <v>1894.2</v>
      </c>
    </row>
    <row r="530" spans="1:6">
      <c r="A530" s="12">
        <v>0.5</v>
      </c>
      <c r="B530" s="58" t="s">
        <v>180</v>
      </c>
      <c r="C530" s="69" t="s">
        <v>183</v>
      </c>
      <c r="D530" s="58">
        <v>562</v>
      </c>
      <c r="E530" s="58" t="s">
        <v>180</v>
      </c>
      <c r="F530" s="58">
        <v>281</v>
      </c>
    </row>
    <row r="531" spans="1:6">
      <c r="A531" s="12">
        <v>1.1000000000000001</v>
      </c>
      <c r="B531" s="58" t="s">
        <v>427</v>
      </c>
      <c r="C531" s="69" t="s">
        <v>428</v>
      </c>
      <c r="D531" s="58">
        <v>861</v>
      </c>
      <c r="E531" s="58" t="s">
        <v>180</v>
      </c>
      <c r="F531" s="58">
        <v>947.1</v>
      </c>
    </row>
    <row r="532" spans="1:6">
      <c r="A532" s="12">
        <v>3.2</v>
      </c>
      <c r="B532" s="58" t="s">
        <v>180</v>
      </c>
      <c r="C532" s="69" t="s">
        <v>184</v>
      </c>
      <c r="D532" s="58">
        <v>461</v>
      </c>
      <c r="E532" s="58" t="s">
        <v>180</v>
      </c>
      <c r="F532" s="58">
        <v>1475.2</v>
      </c>
    </row>
    <row r="533" spans="1:6">
      <c r="A533" s="12">
        <v>9.8000000000000007</v>
      </c>
      <c r="B533" s="58" t="s">
        <v>199</v>
      </c>
      <c r="C533" s="69" t="s">
        <v>429</v>
      </c>
      <c r="D533" s="58">
        <v>143.80000000000001</v>
      </c>
      <c r="E533" s="58" t="s">
        <v>199</v>
      </c>
      <c r="F533" s="58">
        <v>1409.24</v>
      </c>
    </row>
    <row r="534" spans="1:6">
      <c r="A534" s="11"/>
      <c r="B534" s="58" t="s">
        <v>139</v>
      </c>
      <c r="C534" s="69" t="s">
        <v>163</v>
      </c>
      <c r="D534" s="58" t="s">
        <v>137</v>
      </c>
      <c r="E534" s="58" t="s">
        <v>139</v>
      </c>
      <c r="F534" s="58">
        <v>0</v>
      </c>
    </row>
    <row r="535" spans="1:6">
      <c r="A535" s="11"/>
      <c r="B535" s="63"/>
      <c r="C535" s="65"/>
      <c r="D535" s="63"/>
      <c r="E535" s="63"/>
      <c r="F535" s="57" t="s">
        <v>166</v>
      </c>
    </row>
    <row r="536" spans="1:6">
      <c r="A536" s="11"/>
      <c r="B536" s="63"/>
      <c r="C536" s="69" t="s">
        <v>190</v>
      </c>
      <c r="D536" s="63"/>
      <c r="E536" s="63"/>
      <c r="F536" s="58">
        <v>6840.43</v>
      </c>
    </row>
    <row r="537" spans="1:6">
      <c r="A537" s="11"/>
      <c r="B537" s="63"/>
      <c r="C537" s="65"/>
      <c r="D537" s="63"/>
      <c r="E537" s="63"/>
      <c r="F537" s="57" t="s">
        <v>166</v>
      </c>
    </row>
    <row r="538" spans="1:6" ht="15.75">
      <c r="A538" s="11"/>
      <c r="B538" s="63"/>
      <c r="C538" s="69" t="s">
        <v>191</v>
      </c>
      <c r="D538" s="63"/>
      <c r="E538" s="63"/>
      <c r="F538" s="55">
        <v>684.04</v>
      </c>
    </row>
    <row r="539" spans="1:6">
      <c r="A539" s="11"/>
      <c r="B539" s="63"/>
      <c r="C539" s="65"/>
      <c r="D539" s="63"/>
      <c r="E539" s="63"/>
      <c r="F539" s="57" t="s">
        <v>261</v>
      </c>
    </row>
    <row r="541" spans="1:6" ht="15" customHeight="1">
      <c r="A541" s="9">
        <v>34</v>
      </c>
      <c r="B541" s="58" t="s">
        <v>159</v>
      </c>
      <c r="C541" s="295" t="s">
        <v>188</v>
      </c>
      <c r="D541" s="295"/>
      <c r="E541" s="63"/>
      <c r="F541" s="63"/>
    </row>
    <row r="542" spans="1:6">
      <c r="A542" s="11"/>
      <c r="B542" s="63"/>
      <c r="C542" s="68" t="s">
        <v>508</v>
      </c>
      <c r="D542" s="63"/>
      <c r="E542" s="63"/>
      <c r="F542" s="63"/>
    </row>
    <row r="543" spans="1:6">
      <c r="A543" s="12">
        <v>0.14000000000000001</v>
      </c>
      <c r="B543" s="58" t="s">
        <v>28</v>
      </c>
      <c r="C543" s="69" t="s">
        <v>189</v>
      </c>
      <c r="D543" s="58">
        <v>3360.38</v>
      </c>
      <c r="E543" s="58" t="s">
        <v>28</v>
      </c>
      <c r="F543" s="58">
        <v>470.45</v>
      </c>
    </row>
    <row r="544" spans="1:6">
      <c r="A544" s="12">
        <v>1.1000000000000001</v>
      </c>
      <c r="B544" s="58" t="s">
        <v>180</v>
      </c>
      <c r="C544" s="69" t="s">
        <v>181</v>
      </c>
      <c r="D544" s="58">
        <v>861</v>
      </c>
      <c r="E544" s="58" t="s">
        <v>180</v>
      </c>
      <c r="F544" s="58">
        <v>947.1</v>
      </c>
    </row>
    <row r="545" spans="1:6">
      <c r="A545" s="12">
        <v>0.5</v>
      </c>
      <c r="B545" s="58" t="s">
        <v>180</v>
      </c>
      <c r="C545" s="69" t="s">
        <v>183</v>
      </c>
      <c r="D545" s="58">
        <v>562</v>
      </c>
      <c r="E545" s="58" t="s">
        <v>180</v>
      </c>
      <c r="F545" s="58">
        <v>281</v>
      </c>
    </row>
    <row r="546" spans="1:6">
      <c r="A546" s="12">
        <v>1.1000000000000001</v>
      </c>
      <c r="B546" s="58" t="s">
        <v>180</v>
      </c>
      <c r="C546" s="69" t="s">
        <v>184</v>
      </c>
      <c r="D546" s="58">
        <v>461</v>
      </c>
      <c r="E546" s="58" t="s">
        <v>180</v>
      </c>
      <c r="F546" s="58">
        <v>507.1</v>
      </c>
    </row>
    <row r="547" spans="1:6">
      <c r="A547" s="11"/>
      <c r="B547" s="58" t="s">
        <v>139</v>
      </c>
      <c r="C547" s="69" t="s">
        <v>163</v>
      </c>
      <c r="D547" s="58" t="s">
        <v>137</v>
      </c>
      <c r="E547" s="58" t="s">
        <v>139</v>
      </c>
      <c r="F547" s="58">
        <v>5</v>
      </c>
    </row>
    <row r="548" spans="1:6">
      <c r="A548" s="11"/>
      <c r="B548" s="63"/>
      <c r="C548" s="65"/>
      <c r="D548" s="63"/>
      <c r="E548" s="63"/>
      <c r="F548" s="57" t="s">
        <v>166</v>
      </c>
    </row>
    <row r="549" spans="1:6">
      <c r="A549" s="11"/>
      <c r="B549" s="63"/>
      <c r="C549" s="69" t="s">
        <v>190</v>
      </c>
      <c r="D549" s="63"/>
      <c r="E549" s="63"/>
      <c r="F549" s="58">
        <v>2210.65</v>
      </c>
    </row>
    <row r="550" spans="1:6">
      <c r="A550" s="11"/>
      <c r="B550" s="63"/>
      <c r="C550" s="65"/>
      <c r="D550" s="63"/>
      <c r="E550" s="63"/>
      <c r="F550" s="57" t="s">
        <v>166</v>
      </c>
    </row>
    <row r="551" spans="1:6" ht="15.75">
      <c r="A551" s="11"/>
      <c r="B551" s="63"/>
      <c r="C551" s="67" t="s">
        <v>191</v>
      </c>
      <c r="D551" s="63"/>
      <c r="E551" s="63"/>
      <c r="F551" s="55">
        <v>221.07</v>
      </c>
    </row>
    <row r="552" spans="1:6">
      <c r="A552" s="11"/>
      <c r="B552" s="63"/>
      <c r="C552" s="65"/>
      <c r="D552" s="63"/>
      <c r="E552" s="63"/>
      <c r="F552" s="57" t="s">
        <v>177</v>
      </c>
    </row>
    <row r="553" spans="1:6">
      <c r="A553" s="11"/>
      <c r="B553" s="63"/>
      <c r="C553" s="65"/>
      <c r="D553" s="63"/>
      <c r="E553" s="63"/>
      <c r="F553" s="58"/>
    </row>
    <row r="554" spans="1:6" ht="16.5" customHeight="1">
      <c r="A554" s="9">
        <v>35</v>
      </c>
      <c r="B554" s="58" t="s">
        <v>159</v>
      </c>
      <c r="C554" s="295" t="s">
        <v>430</v>
      </c>
      <c r="D554" s="295"/>
      <c r="E554" s="63"/>
      <c r="F554" s="63"/>
    </row>
    <row r="555" spans="1:6">
      <c r="A555" s="11"/>
      <c r="B555" s="63"/>
      <c r="C555" s="68" t="s">
        <v>508</v>
      </c>
      <c r="D555" s="63"/>
      <c r="E555" s="63"/>
      <c r="F555" s="63"/>
    </row>
    <row r="556" spans="1:6">
      <c r="A556" s="12">
        <v>0.14000000000000001</v>
      </c>
      <c r="B556" s="58" t="s">
        <v>28</v>
      </c>
      <c r="C556" s="69" t="s">
        <v>426</v>
      </c>
      <c r="D556" s="58">
        <v>3789.5</v>
      </c>
      <c r="E556" s="58" t="s">
        <v>28</v>
      </c>
      <c r="F556" s="58">
        <v>530.53</v>
      </c>
    </row>
    <row r="557" spans="1:6">
      <c r="A557" s="12">
        <v>1.1000000000000001</v>
      </c>
      <c r="B557" s="58" t="s">
        <v>180</v>
      </c>
      <c r="C557" s="69" t="s">
        <v>181</v>
      </c>
      <c r="D557" s="58">
        <v>861</v>
      </c>
      <c r="E557" s="58" t="s">
        <v>180</v>
      </c>
      <c r="F557" s="58">
        <v>947.1</v>
      </c>
    </row>
    <row r="558" spans="1:6">
      <c r="A558" s="12">
        <v>0.5</v>
      </c>
      <c r="B558" s="58" t="s">
        <v>180</v>
      </c>
      <c r="C558" s="69" t="s">
        <v>183</v>
      </c>
      <c r="D558" s="58">
        <v>562</v>
      </c>
      <c r="E558" s="58" t="s">
        <v>180</v>
      </c>
      <c r="F558" s="58">
        <v>281</v>
      </c>
    </row>
    <row r="559" spans="1:6">
      <c r="A559" s="12">
        <v>1.1000000000000001</v>
      </c>
      <c r="B559" s="58" t="s">
        <v>180</v>
      </c>
      <c r="C559" s="69" t="s">
        <v>184</v>
      </c>
      <c r="D559" s="58">
        <v>461</v>
      </c>
      <c r="E559" s="58" t="s">
        <v>180</v>
      </c>
      <c r="F559" s="58">
        <v>507.1</v>
      </c>
    </row>
    <row r="560" spans="1:6">
      <c r="A560" s="11"/>
      <c r="B560" s="58" t="s">
        <v>139</v>
      </c>
      <c r="C560" s="69" t="s">
        <v>163</v>
      </c>
      <c r="D560" s="58" t="s">
        <v>137</v>
      </c>
      <c r="E560" s="58" t="s">
        <v>139</v>
      </c>
      <c r="F560" s="58">
        <v>5</v>
      </c>
    </row>
    <row r="561" spans="1:6">
      <c r="A561" s="11"/>
      <c r="B561" s="63"/>
      <c r="C561" s="65"/>
      <c r="D561" s="63"/>
      <c r="E561" s="63"/>
      <c r="F561" s="57" t="s">
        <v>166</v>
      </c>
    </row>
    <row r="562" spans="1:6">
      <c r="A562" s="11"/>
      <c r="B562" s="63"/>
      <c r="C562" s="69" t="s">
        <v>190</v>
      </c>
      <c r="D562" s="63"/>
      <c r="E562" s="63"/>
      <c r="F562" s="58">
        <v>2270.73</v>
      </c>
    </row>
    <row r="563" spans="1:6">
      <c r="A563" s="11"/>
      <c r="B563" s="63"/>
      <c r="C563" s="65"/>
      <c r="D563" s="63"/>
      <c r="E563" s="63"/>
      <c r="F563" s="57" t="s">
        <v>166</v>
      </c>
    </row>
    <row r="564" spans="1:6" ht="15.75">
      <c r="A564" s="11"/>
      <c r="B564" s="63"/>
      <c r="C564" s="67" t="s">
        <v>191</v>
      </c>
      <c r="D564" s="63"/>
      <c r="E564" s="63"/>
      <c r="F564" s="55">
        <v>227.07</v>
      </c>
    </row>
    <row r="565" spans="1:6">
      <c r="A565" s="11"/>
      <c r="B565" s="63"/>
      <c r="C565" s="65"/>
      <c r="D565" s="63"/>
      <c r="E565" s="63"/>
      <c r="F565" s="57" t="s">
        <v>177</v>
      </c>
    </row>
    <row r="566" spans="1:6">
      <c r="A566" s="11"/>
      <c r="B566" s="63"/>
      <c r="C566" s="65"/>
      <c r="D566" s="63"/>
      <c r="E566" s="63"/>
      <c r="F566" s="57"/>
    </row>
    <row r="567" spans="1:6" ht="31.5" customHeight="1">
      <c r="A567" s="9">
        <v>36</v>
      </c>
      <c r="B567" s="60"/>
      <c r="C567" s="286" t="s">
        <v>542</v>
      </c>
      <c r="D567" s="286"/>
      <c r="E567" s="60"/>
      <c r="F567" s="86">
        <v>5800</v>
      </c>
    </row>
    <row r="568" spans="1:6" ht="15.75">
      <c r="A568" s="19"/>
      <c r="B568" s="60"/>
      <c r="C568" s="54"/>
      <c r="D568" s="60"/>
      <c r="E568" s="60"/>
      <c r="F568" s="72" t="s">
        <v>261</v>
      </c>
    </row>
    <row r="569" spans="1:6">
      <c r="A569" s="19"/>
      <c r="B569" s="60"/>
      <c r="C569" s="61"/>
      <c r="D569" s="60"/>
      <c r="E569" s="60"/>
      <c r="F569" s="60"/>
    </row>
    <row r="570" spans="1:6" ht="18.75">
      <c r="A570" s="9">
        <v>37</v>
      </c>
      <c r="B570" s="42" t="s">
        <v>570</v>
      </c>
      <c r="C570" s="43" t="s">
        <v>571</v>
      </c>
      <c r="D570" s="44"/>
      <c r="E570" s="74"/>
      <c r="F570" s="44"/>
    </row>
    <row r="571" spans="1:6">
      <c r="A571" s="44"/>
      <c r="B571" s="46"/>
      <c r="C571" s="47" t="s">
        <v>520</v>
      </c>
      <c r="D571" s="44"/>
      <c r="E571" s="74"/>
      <c r="F571" s="44"/>
    </row>
    <row r="572" spans="1:6">
      <c r="A572" s="48">
        <v>1.1000000000000001</v>
      </c>
      <c r="B572" s="42" t="s">
        <v>28</v>
      </c>
      <c r="C572" s="51" t="s">
        <v>572</v>
      </c>
      <c r="D572" s="48">
        <v>5871.08</v>
      </c>
      <c r="E572" s="51" t="s">
        <v>28</v>
      </c>
      <c r="F572" s="48">
        <v>6458.19</v>
      </c>
    </row>
    <row r="573" spans="1:6">
      <c r="A573" s="48">
        <v>1</v>
      </c>
      <c r="B573" s="42" t="s">
        <v>198</v>
      </c>
      <c r="C573" s="51" t="s">
        <v>181</v>
      </c>
      <c r="D573" s="48">
        <v>861</v>
      </c>
      <c r="E573" s="51" t="s">
        <v>180</v>
      </c>
      <c r="F573" s="48">
        <v>861</v>
      </c>
    </row>
    <row r="574" spans="1:6">
      <c r="A574" s="44"/>
      <c r="B574" s="42" t="s">
        <v>139</v>
      </c>
      <c r="C574" s="51" t="s">
        <v>163</v>
      </c>
      <c r="D574" s="51" t="s">
        <v>137</v>
      </c>
      <c r="E574" s="51" t="s">
        <v>139</v>
      </c>
      <c r="F574" s="48">
        <v>0</v>
      </c>
    </row>
    <row r="575" spans="1:6" ht="15.75" customHeight="1">
      <c r="A575" s="44"/>
      <c r="B575" s="46"/>
      <c r="C575" s="44"/>
      <c r="D575" s="44"/>
      <c r="E575" s="74"/>
      <c r="F575" s="47" t="s">
        <v>520</v>
      </c>
    </row>
    <row r="576" spans="1:6">
      <c r="A576" s="44"/>
      <c r="B576" s="46"/>
      <c r="C576" s="51" t="s">
        <v>190</v>
      </c>
      <c r="D576" s="44"/>
      <c r="E576" s="74"/>
      <c r="F576" s="48">
        <v>7319.19</v>
      </c>
    </row>
    <row r="577" spans="1:6">
      <c r="A577" s="44"/>
      <c r="B577" s="46"/>
      <c r="C577" s="44"/>
      <c r="D577" s="44"/>
      <c r="E577" s="74"/>
      <c r="F577" s="47" t="s">
        <v>520</v>
      </c>
    </row>
    <row r="578" spans="1:6" ht="15.75">
      <c r="A578" s="44"/>
      <c r="B578" s="46"/>
      <c r="C578" s="51" t="s">
        <v>191</v>
      </c>
      <c r="D578" s="44"/>
      <c r="E578" s="74"/>
      <c r="F578" s="52">
        <v>731.92</v>
      </c>
    </row>
    <row r="579" spans="1:6">
      <c r="A579" s="44"/>
      <c r="B579" s="46"/>
      <c r="C579" s="44"/>
      <c r="D579" s="44"/>
      <c r="E579" s="74"/>
      <c r="F579" s="47" t="s">
        <v>573</v>
      </c>
    </row>
    <row r="580" spans="1:6" ht="18.75" customHeight="1">
      <c r="A580" s="23"/>
      <c r="C580" s="23"/>
    </row>
    <row r="581" spans="1:6" ht="18.75">
      <c r="A581" s="9">
        <v>38</v>
      </c>
      <c r="B581" s="42" t="s">
        <v>159</v>
      </c>
      <c r="C581" s="43" t="s">
        <v>575</v>
      </c>
      <c r="D581" s="44"/>
      <c r="E581" s="74"/>
      <c r="F581" s="44"/>
    </row>
    <row r="582" spans="1:6" ht="15.75">
      <c r="A582" s="44"/>
      <c r="B582" s="46"/>
      <c r="C582" s="43" t="s">
        <v>187</v>
      </c>
      <c r="D582" s="44"/>
      <c r="E582" s="74"/>
      <c r="F582" s="44"/>
    </row>
    <row r="583" spans="1:6">
      <c r="A583" s="44"/>
      <c r="B583" s="46"/>
      <c r="C583" s="47" t="s">
        <v>520</v>
      </c>
      <c r="D583" s="44"/>
      <c r="E583" s="74"/>
      <c r="F583" s="44"/>
    </row>
    <row r="584" spans="1:6">
      <c r="A584" s="48">
        <v>4800</v>
      </c>
      <c r="B584" s="42" t="s">
        <v>178</v>
      </c>
      <c r="C584" s="48" t="s">
        <v>187</v>
      </c>
      <c r="D584" s="48">
        <v>5663.9</v>
      </c>
      <c r="E584" s="51" t="s">
        <v>179</v>
      </c>
      <c r="F584" s="48">
        <v>27186.720000000001</v>
      </c>
    </row>
    <row r="585" spans="1:6">
      <c r="A585" s="48">
        <v>2.5</v>
      </c>
      <c r="B585" s="42" t="s">
        <v>28</v>
      </c>
      <c r="C585" s="51" t="s">
        <v>576</v>
      </c>
      <c r="D585" s="48">
        <v>3074.3</v>
      </c>
      <c r="E585" s="51" t="s">
        <v>28</v>
      </c>
      <c r="F585" s="48">
        <v>7685.75</v>
      </c>
    </row>
    <row r="586" spans="1:6">
      <c r="A586" s="48">
        <v>3.5</v>
      </c>
      <c r="B586" s="42" t="s">
        <v>180</v>
      </c>
      <c r="C586" s="51" t="s">
        <v>181</v>
      </c>
      <c r="D586" s="48">
        <v>861</v>
      </c>
      <c r="E586" s="51" t="s">
        <v>180</v>
      </c>
      <c r="F586" s="48">
        <v>3013.5</v>
      </c>
    </row>
    <row r="587" spans="1:6">
      <c r="A587" s="48">
        <v>10.6</v>
      </c>
      <c r="B587" s="42" t="s">
        <v>180</v>
      </c>
      <c r="C587" s="51" t="s">
        <v>182</v>
      </c>
      <c r="D587" s="48">
        <v>804</v>
      </c>
      <c r="E587" s="51" t="s">
        <v>180</v>
      </c>
      <c r="F587" s="48">
        <v>8522.4</v>
      </c>
    </row>
    <row r="588" spans="1:6">
      <c r="A588" s="48">
        <v>7.1</v>
      </c>
      <c r="B588" s="42" t="s">
        <v>180</v>
      </c>
      <c r="C588" s="51" t="s">
        <v>183</v>
      </c>
      <c r="D588" s="48">
        <v>562</v>
      </c>
      <c r="E588" s="51" t="s">
        <v>180</v>
      </c>
      <c r="F588" s="48">
        <v>3990.2</v>
      </c>
    </row>
    <row r="589" spans="1:6" ht="18" customHeight="1">
      <c r="A589" s="48">
        <v>21.2</v>
      </c>
      <c r="B589" s="42" t="s">
        <v>180</v>
      </c>
      <c r="C589" s="51" t="s">
        <v>184</v>
      </c>
      <c r="D589" s="48">
        <v>461</v>
      </c>
      <c r="E589" s="51" t="s">
        <v>180</v>
      </c>
      <c r="F589" s="48">
        <v>9773.2000000000007</v>
      </c>
    </row>
    <row r="590" spans="1:6">
      <c r="A590" s="44"/>
      <c r="B590" s="42" t="s">
        <v>139</v>
      </c>
      <c r="C590" s="51" t="s">
        <v>163</v>
      </c>
      <c r="D590" s="44"/>
      <c r="E590" s="51" t="s">
        <v>139</v>
      </c>
      <c r="F590" s="48">
        <v>0</v>
      </c>
    </row>
    <row r="591" spans="1:6">
      <c r="A591" s="44"/>
      <c r="B591" s="46"/>
      <c r="C591" s="44"/>
      <c r="D591" s="44"/>
      <c r="E591" s="74"/>
      <c r="F591" s="47" t="s">
        <v>520</v>
      </c>
    </row>
    <row r="592" spans="1:6">
      <c r="A592" s="44"/>
      <c r="B592" s="46"/>
      <c r="C592" s="51" t="s">
        <v>185</v>
      </c>
      <c r="D592" s="44"/>
      <c r="E592" s="74"/>
      <c r="F592" s="48">
        <v>60171.77</v>
      </c>
    </row>
    <row r="593" spans="1:6">
      <c r="A593" s="44"/>
      <c r="B593" s="46"/>
      <c r="C593" s="44"/>
      <c r="D593" s="44"/>
      <c r="E593" s="74"/>
      <c r="F593" s="47" t="s">
        <v>520</v>
      </c>
    </row>
    <row r="594" spans="1:6">
      <c r="A594" s="44"/>
      <c r="B594" s="46"/>
      <c r="C594" s="50" t="s">
        <v>186</v>
      </c>
      <c r="D594" s="44"/>
      <c r="E594" s="74"/>
      <c r="F594" s="48">
        <v>6017.18</v>
      </c>
    </row>
    <row r="595" spans="1:6">
      <c r="A595" s="44"/>
      <c r="B595" s="46"/>
      <c r="C595" s="44"/>
      <c r="D595" s="44"/>
      <c r="E595" s="74"/>
      <c r="F595" s="47" t="s">
        <v>573</v>
      </c>
    </row>
    <row r="596" spans="1:6" ht="15.75">
      <c r="A596" s="44"/>
      <c r="B596" s="46"/>
      <c r="C596" s="51" t="s">
        <v>574</v>
      </c>
      <c r="D596" s="44"/>
      <c r="E596" s="74"/>
      <c r="F596" s="52">
        <v>6085.18</v>
      </c>
    </row>
    <row r="597" spans="1:6">
      <c r="A597" s="19"/>
      <c r="B597" s="60"/>
      <c r="C597" s="70"/>
      <c r="D597" s="60"/>
      <c r="E597" s="60"/>
      <c r="F597" s="56" t="s">
        <v>261</v>
      </c>
    </row>
    <row r="598" spans="1:6">
      <c r="A598" s="19"/>
      <c r="B598" s="60"/>
      <c r="C598" s="70"/>
      <c r="D598" s="60"/>
      <c r="E598" s="60"/>
      <c r="F598" s="56"/>
    </row>
    <row r="599" spans="1:6" ht="45" customHeight="1">
      <c r="A599" s="9">
        <v>39</v>
      </c>
      <c r="C599" s="305" t="s">
        <v>613</v>
      </c>
      <c r="D599" s="305"/>
      <c r="E599" s="22"/>
      <c r="F599" s="85">
        <v>6.65</v>
      </c>
    </row>
    <row r="600" spans="1:6">
      <c r="A600" s="19"/>
      <c r="B600" s="60"/>
      <c r="C600" s="70"/>
      <c r="D600" s="60"/>
      <c r="E600" s="60"/>
      <c r="F600" s="72" t="s">
        <v>261</v>
      </c>
    </row>
    <row r="601" spans="1:6">
      <c r="A601" s="19"/>
      <c r="B601" s="60"/>
      <c r="C601" s="70"/>
      <c r="D601" s="60"/>
      <c r="E601" s="60"/>
      <c r="F601" s="60"/>
    </row>
    <row r="602" spans="1:6" ht="18.75">
      <c r="A602" s="9">
        <v>40</v>
      </c>
      <c r="B602" s="42" t="s">
        <v>159</v>
      </c>
      <c r="C602" s="43" t="s">
        <v>577</v>
      </c>
      <c r="D602" s="44"/>
      <c r="E602" s="74"/>
      <c r="F602" s="44"/>
    </row>
    <row r="603" spans="1:6">
      <c r="A603" s="44"/>
      <c r="B603" s="46"/>
      <c r="C603" s="47" t="s">
        <v>520</v>
      </c>
      <c r="D603" s="44"/>
      <c r="E603" s="74"/>
      <c r="F603" s="44"/>
    </row>
    <row r="604" spans="1:6">
      <c r="A604" s="48">
        <v>0.1</v>
      </c>
      <c r="B604" s="42" t="s">
        <v>28</v>
      </c>
      <c r="C604" s="51" t="s">
        <v>578</v>
      </c>
      <c r="D604" s="48">
        <v>4504.7</v>
      </c>
      <c r="E604" s="51" t="s">
        <v>28</v>
      </c>
      <c r="F604" s="48">
        <v>450.47</v>
      </c>
    </row>
    <row r="605" spans="1:6">
      <c r="A605" s="48">
        <v>1.1000000000000001</v>
      </c>
      <c r="B605" s="42" t="s">
        <v>180</v>
      </c>
      <c r="C605" s="51" t="s">
        <v>181</v>
      </c>
      <c r="D605" s="48">
        <v>861</v>
      </c>
      <c r="E605" s="51" t="s">
        <v>180</v>
      </c>
      <c r="F605" s="48">
        <v>947.1</v>
      </c>
    </row>
    <row r="606" spans="1:6">
      <c r="A606" s="48">
        <v>1.1000000000000001</v>
      </c>
      <c r="B606" s="42" t="s">
        <v>180</v>
      </c>
      <c r="C606" s="51" t="s">
        <v>183</v>
      </c>
      <c r="D606" s="48">
        <v>562</v>
      </c>
      <c r="E606" s="51" t="s">
        <v>180</v>
      </c>
      <c r="F606" s="48">
        <v>618.20000000000005</v>
      </c>
    </row>
    <row r="607" spans="1:6">
      <c r="A607" s="48">
        <v>1.1000000000000001</v>
      </c>
      <c r="B607" s="42" t="s">
        <v>180</v>
      </c>
      <c r="C607" s="51" t="s">
        <v>184</v>
      </c>
      <c r="D607" s="48">
        <v>461</v>
      </c>
      <c r="E607" s="51" t="s">
        <v>180</v>
      </c>
      <c r="F607" s="48">
        <v>507.1</v>
      </c>
    </row>
    <row r="608" spans="1:6">
      <c r="A608" s="44"/>
      <c r="B608" s="42" t="s">
        <v>139</v>
      </c>
      <c r="C608" s="51" t="s">
        <v>163</v>
      </c>
      <c r="D608" s="51" t="s">
        <v>137</v>
      </c>
      <c r="E608" s="51" t="s">
        <v>139</v>
      </c>
      <c r="F608" s="48">
        <v>5</v>
      </c>
    </row>
    <row r="609" spans="1:8">
      <c r="A609" s="44"/>
      <c r="B609" s="46"/>
      <c r="C609" s="44"/>
      <c r="D609" s="44"/>
      <c r="E609" s="74"/>
      <c r="F609" s="47" t="s">
        <v>520</v>
      </c>
    </row>
    <row r="610" spans="1:8">
      <c r="A610" s="44"/>
      <c r="B610" s="46"/>
      <c r="C610" s="51" t="s">
        <v>190</v>
      </c>
      <c r="D610" s="44"/>
      <c r="E610" s="74"/>
      <c r="F610" s="48">
        <v>2527.87</v>
      </c>
    </row>
    <row r="611" spans="1:8">
      <c r="A611" s="44"/>
      <c r="B611" s="46"/>
      <c r="C611" s="45"/>
      <c r="D611" s="44"/>
      <c r="E611" s="74"/>
      <c r="F611" s="47" t="s">
        <v>520</v>
      </c>
    </row>
    <row r="612" spans="1:8" ht="15.75">
      <c r="A612" s="44"/>
      <c r="B612" s="46"/>
      <c r="C612" s="75" t="s">
        <v>191</v>
      </c>
      <c r="D612" s="76"/>
      <c r="E612" s="77"/>
      <c r="F612" s="52">
        <v>252.79</v>
      </c>
      <c r="G612" s="22"/>
      <c r="H612" s="22"/>
    </row>
    <row r="613" spans="1:8">
      <c r="A613" s="44"/>
      <c r="B613" s="46"/>
      <c r="C613" s="44"/>
      <c r="D613" s="44"/>
      <c r="E613" s="74"/>
      <c r="F613" s="47" t="s">
        <v>573</v>
      </c>
    </row>
    <row r="614" spans="1:8">
      <c r="A614" s="14"/>
    </row>
    <row r="615" spans="1:8" ht="18.75">
      <c r="A615" s="9">
        <v>41</v>
      </c>
      <c r="B615" s="51" t="s">
        <v>570</v>
      </c>
      <c r="C615" s="43" t="s">
        <v>579</v>
      </c>
      <c r="D615" s="44"/>
      <c r="E615" s="44"/>
      <c r="F615" s="44"/>
    </row>
    <row r="616" spans="1:8">
      <c r="A616" s="44"/>
      <c r="B616" s="44"/>
      <c r="C616" s="47" t="s">
        <v>520</v>
      </c>
      <c r="D616" s="44"/>
      <c r="E616" s="44"/>
      <c r="F616" s="44"/>
    </row>
    <row r="617" spans="1:8">
      <c r="A617" s="48">
        <v>7.0000000000000007E-2</v>
      </c>
      <c r="B617" s="51" t="s">
        <v>28</v>
      </c>
      <c r="C617" s="51" t="s">
        <v>580</v>
      </c>
      <c r="D617" s="48">
        <v>1322</v>
      </c>
      <c r="E617" s="51" t="s">
        <v>28</v>
      </c>
      <c r="F617" s="48">
        <v>92.54</v>
      </c>
    </row>
    <row r="618" spans="1:8">
      <c r="A618" s="48">
        <v>1.6</v>
      </c>
      <c r="B618" s="51" t="s">
        <v>180</v>
      </c>
      <c r="C618" s="51" t="s">
        <v>182</v>
      </c>
      <c r="D618" s="48">
        <v>804</v>
      </c>
      <c r="E618" s="51" t="s">
        <v>180</v>
      </c>
      <c r="F618" s="48">
        <v>1286.4000000000001</v>
      </c>
    </row>
    <row r="619" spans="1:8">
      <c r="A619" s="48">
        <v>0.5</v>
      </c>
      <c r="B619" s="51" t="s">
        <v>180</v>
      </c>
      <c r="C619" s="51" t="s">
        <v>183</v>
      </c>
      <c r="D619" s="48">
        <v>562</v>
      </c>
      <c r="E619" s="51" t="s">
        <v>180</v>
      </c>
      <c r="F619" s="48">
        <v>281</v>
      </c>
    </row>
    <row r="620" spans="1:8">
      <c r="A620" s="48">
        <v>2.7</v>
      </c>
      <c r="B620" s="51" t="s">
        <v>180</v>
      </c>
      <c r="C620" s="51" t="s">
        <v>184</v>
      </c>
      <c r="D620" s="48">
        <v>461</v>
      </c>
      <c r="E620" s="51" t="s">
        <v>180</v>
      </c>
      <c r="F620" s="48">
        <v>1244.7</v>
      </c>
    </row>
    <row r="621" spans="1:8">
      <c r="A621" s="44"/>
      <c r="B621" s="51" t="s">
        <v>139</v>
      </c>
      <c r="C621" s="51" t="s">
        <v>581</v>
      </c>
      <c r="D621" s="51" t="s">
        <v>137</v>
      </c>
      <c r="E621" s="51" t="s">
        <v>139</v>
      </c>
      <c r="F621" s="48">
        <v>2.09</v>
      </c>
    </row>
    <row r="622" spans="1:8">
      <c r="A622" s="44"/>
      <c r="B622" s="44"/>
      <c r="C622" s="44"/>
      <c r="D622" s="44"/>
      <c r="E622" s="44"/>
      <c r="F622" s="47" t="s">
        <v>520</v>
      </c>
    </row>
    <row r="623" spans="1:8">
      <c r="A623" s="44"/>
      <c r="B623" s="44"/>
      <c r="C623" s="51" t="s">
        <v>582</v>
      </c>
      <c r="D623" s="44"/>
      <c r="E623" s="44"/>
      <c r="F623" s="48">
        <v>2906.73</v>
      </c>
    </row>
    <row r="624" spans="1:8">
      <c r="A624" s="44"/>
      <c r="B624" s="44"/>
      <c r="C624" s="44"/>
      <c r="D624" s="44"/>
      <c r="E624" s="44"/>
      <c r="F624" s="47" t="s">
        <v>520</v>
      </c>
    </row>
    <row r="625" spans="1:6" ht="15.75">
      <c r="A625" s="44"/>
      <c r="B625" s="44"/>
      <c r="C625" s="51" t="s">
        <v>191</v>
      </c>
      <c r="D625" s="44"/>
      <c r="E625" s="44"/>
      <c r="F625" s="52">
        <v>29.07</v>
      </c>
    </row>
    <row r="626" spans="1:6">
      <c r="A626" s="44"/>
      <c r="B626" s="44"/>
      <c r="C626" s="44"/>
      <c r="D626" s="44"/>
      <c r="E626" s="44"/>
      <c r="F626" s="47" t="s">
        <v>573</v>
      </c>
    </row>
    <row r="627" spans="1:6">
      <c r="A627" s="14"/>
      <c r="C627" s="23"/>
    </row>
    <row r="628" spans="1:6" ht="18.75">
      <c r="A628" s="9">
        <v>42</v>
      </c>
      <c r="B628" s="42" t="s">
        <v>159</v>
      </c>
      <c r="C628" s="43" t="s">
        <v>583</v>
      </c>
      <c r="D628" s="44"/>
      <c r="E628" s="74"/>
      <c r="F628" s="44"/>
    </row>
    <row r="629" spans="1:6" ht="15.75">
      <c r="A629" s="44"/>
      <c r="B629" s="46"/>
      <c r="C629" s="43" t="s">
        <v>584</v>
      </c>
      <c r="D629" s="44"/>
      <c r="E629" s="74"/>
      <c r="F629" s="44"/>
    </row>
    <row r="630" spans="1:6" ht="15.75">
      <c r="A630" s="44"/>
      <c r="B630" s="46"/>
      <c r="C630" s="43" t="s">
        <v>596</v>
      </c>
      <c r="D630" s="44"/>
      <c r="E630" s="74"/>
      <c r="F630" s="44"/>
    </row>
    <row r="631" spans="1:6">
      <c r="A631" s="44"/>
      <c r="B631" s="46"/>
      <c r="C631" s="47" t="s">
        <v>520</v>
      </c>
      <c r="D631" s="44"/>
      <c r="E631" s="74"/>
      <c r="F631" s="44"/>
    </row>
    <row r="632" spans="1:6">
      <c r="A632" s="48">
        <v>3</v>
      </c>
      <c r="B632" s="42" t="s">
        <v>585</v>
      </c>
      <c r="C632" s="51" t="s">
        <v>586</v>
      </c>
      <c r="D632" s="48">
        <v>120.54</v>
      </c>
      <c r="E632" s="51" t="s">
        <v>585</v>
      </c>
      <c r="F632" s="48">
        <v>361.62</v>
      </c>
    </row>
    <row r="633" spans="1:6">
      <c r="A633" s="48">
        <v>1</v>
      </c>
      <c r="B633" s="42" t="s">
        <v>180</v>
      </c>
      <c r="C633" s="51" t="s">
        <v>587</v>
      </c>
      <c r="D633" s="73">
        <v>76</v>
      </c>
      <c r="E633" s="51" t="s">
        <v>180</v>
      </c>
      <c r="F633" s="48">
        <v>76</v>
      </c>
    </row>
    <row r="634" spans="1:6">
      <c r="A634" s="48">
        <v>1</v>
      </c>
      <c r="B634" s="42" t="s">
        <v>180</v>
      </c>
      <c r="C634" s="51" t="s">
        <v>588</v>
      </c>
      <c r="D634" s="48">
        <v>79.5</v>
      </c>
      <c r="E634" s="51" t="s">
        <v>180</v>
      </c>
      <c r="F634" s="48">
        <v>79.5</v>
      </c>
    </row>
    <row r="635" spans="1:6">
      <c r="A635" s="48">
        <v>2</v>
      </c>
      <c r="B635" s="42" t="s">
        <v>180</v>
      </c>
      <c r="C635" s="51" t="s">
        <v>589</v>
      </c>
      <c r="D635" s="48">
        <v>21.4</v>
      </c>
      <c r="E635" s="51" t="s">
        <v>180</v>
      </c>
      <c r="F635" s="48">
        <v>42.8</v>
      </c>
    </row>
    <row r="636" spans="1:6">
      <c r="A636" s="48">
        <v>1</v>
      </c>
      <c r="B636" s="42" t="s">
        <v>180</v>
      </c>
      <c r="C636" s="51" t="s">
        <v>590</v>
      </c>
      <c r="D636" s="48">
        <v>31.8</v>
      </c>
      <c r="E636" s="51" t="s">
        <v>180</v>
      </c>
      <c r="F636" s="48">
        <v>31.8</v>
      </c>
    </row>
    <row r="637" spans="1:6">
      <c r="A637" s="48">
        <v>0.5</v>
      </c>
      <c r="B637" s="42" t="s">
        <v>180</v>
      </c>
      <c r="C637" s="51" t="s">
        <v>591</v>
      </c>
      <c r="D637" s="48">
        <v>747</v>
      </c>
      <c r="E637" s="51" t="s">
        <v>180</v>
      </c>
      <c r="F637" s="48">
        <v>373.5</v>
      </c>
    </row>
    <row r="638" spans="1:6">
      <c r="A638" s="44"/>
      <c r="B638" s="42" t="s">
        <v>139</v>
      </c>
      <c r="C638" s="51" t="s">
        <v>592</v>
      </c>
      <c r="D638" s="44"/>
      <c r="E638" s="51" t="s">
        <v>139</v>
      </c>
      <c r="F638" s="48"/>
    </row>
    <row r="639" spans="1:6">
      <c r="A639" s="44"/>
      <c r="B639" s="46"/>
      <c r="C639" s="51" t="s">
        <v>593</v>
      </c>
      <c r="D639" s="44"/>
      <c r="E639" s="74"/>
      <c r="F639" s="44"/>
    </row>
    <row r="640" spans="1:6">
      <c r="A640" s="44"/>
      <c r="B640" s="46"/>
      <c r="C640" s="44"/>
      <c r="D640" s="44"/>
      <c r="E640" s="74"/>
      <c r="F640" s="47" t="s">
        <v>520</v>
      </c>
    </row>
    <row r="641" spans="1:6">
      <c r="A641" s="44"/>
      <c r="B641" s="46"/>
      <c r="C641" s="51" t="s">
        <v>594</v>
      </c>
      <c r="D641" s="44"/>
      <c r="E641" s="74"/>
      <c r="F641" s="48">
        <v>965.22</v>
      </c>
    </row>
    <row r="642" spans="1:6">
      <c r="A642" s="44"/>
      <c r="B642" s="46"/>
      <c r="C642" s="44"/>
      <c r="D642" s="44"/>
      <c r="E642" s="74"/>
      <c r="F642" s="47" t="s">
        <v>520</v>
      </c>
    </row>
    <row r="643" spans="1:6" ht="15.75">
      <c r="A643" s="44"/>
      <c r="B643" s="46"/>
      <c r="C643" s="75" t="s">
        <v>595</v>
      </c>
      <c r="D643" s="76"/>
      <c r="E643" s="77"/>
      <c r="F643" s="52">
        <v>321.74</v>
      </c>
    </row>
    <row r="644" spans="1:6">
      <c r="A644" s="44"/>
      <c r="B644" s="46"/>
      <c r="C644" s="51"/>
      <c r="D644" s="44"/>
      <c r="E644" s="74"/>
      <c r="F644" s="47" t="s">
        <v>573</v>
      </c>
    </row>
    <row r="645" spans="1:6">
      <c r="A645" s="14"/>
      <c r="C645" s="23"/>
    </row>
    <row r="646" spans="1:6" ht="18.75">
      <c r="A646" s="9">
        <v>43</v>
      </c>
      <c r="B646" s="44"/>
      <c r="C646" s="80" t="s">
        <v>597</v>
      </c>
      <c r="D646" s="44"/>
      <c r="E646" s="44"/>
      <c r="F646" s="44"/>
    </row>
    <row r="647" spans="1:6" ht="15.75">
      <c r="A647" s="79"/>
      <c r="B647" s="44"/>
      <c r="C647" s="81" t="s">
        <v>387</v>
      </c>
      <c r="D647" s="44"/>
      <c r="E647" s="44"/>
      <c r="F647" s="44"/>
    </row>
    <row r="648" spans="1:6">
      <c r="A648" s="79">
        <v>5</v>
      </c>
      <c r="B648" s="44" t="s">
        <v>598</v>
      </c>
      <c r="C648" s="44" t="s">
        <v>610</v>
      </c>
      <c r="D648" s="44">
        <v>1487.65</v>
      </c>
      <c r="E648" s="44"/>
      <c r="F648" s="44">
        <v>7438.25</v>
      </c>
    </row>
    <row r="649" spans="1:6">
      <c r="A649" s="79">
        <v>3.3</v>
      </c>
      <c r="B649" s="44" t="s">
        <v>598</v>
      </c>
      <c r="C649" s="44" t="s">
        <v>611</v>
      </c>
      <c r="D649" s="44">
        <v>1208.6500000000001</v>
      </c>
      <c r="E649" s="44"/>
      <c r="F649" s="44">
        <v>3988.55</v>
      </c>
    </row>
    <row r="650" spans="1:6">
      <c r="A650" s="79">
        <v>4.79</v>
      </c>
      <c r="B650" s="44" t="s">
        <v>598</v>
      </c>
      <c r="C650" s="44" t="s">
        <v>612</v>
      </c>
      <c r="D650" s="44">
        <v>1543.9</v>
      </c>
      <c r="E650" s="44"/>
      <c r="F650" s="44">
        <v>7395.28</v>
      </c>
    </row>
    <row r="651" spans="1:6">
      <c r="A651" s="79">
        <v>3.25</v>
      </c>
      <c r="B651" s="44" t="s">
        <v>599</v>
      </c>
      <c r="C651" s="44" t="s">
        <v>306</v>
      </c>
      <c r="D651" s="44">
        <v>5960</v>
      </c>
      <c r="E651" s="44"/>
      <c r="F651" s="44">
        <v>19370</v>
      </c>
    </row>
    <row r="652" spans="1:6" ht="30">
      <c r="A652" s="79">
        <v>19.5</v>
      </c>
      <c r="B652" s="44" t="s">
        <v>199</v>
      </c>
      <c r="C652" s="82" t="s">
        <v>600</v>
      </c>
      <c r="D652" s="44">
        <v>42.8</v>
      </c>
      <c r="E652" s="44"/>
      <c r="F652" s="44">
        <v>834.6</v>
      </c>
    </row>
    <row r="653" spans="1:6">
      <c r="A653" s="79">
        <v>3.5</v>
      </c>
      <c r="B653" s="44" t="s">
        <v>149</v>
      </c>
      <c r="C653" s="44" t="s">
        <v>601</v>
      </c>
      <c r="D653" s="44">
        <v>804</v>
      </c>
      <c r="E653" s="44">
        <v>0</v>
      </c>
      <c r="F653" s="44">
        <v>2814</v>
      </c>
    </row>
    <row r="654" spans="1:6">
      <c r="A654" s="79">
        <v>21.2</v>
      </c>
      <c r="B654" s="44" t="s">
        <v>149</v>
      </c>
      <c r="C654" s="44" t="s">
        <v>602</v>
      </c>
      <c r="D654" s="44">
        <v>562</v>
      </c>
      <c r="E654" s="44"/>
      <c r="F654" s="44">
        <v>11914.4</v>
      </c>
    </row>
    <row r="655" spans="1:6">
      <c r="A655" s="79">
        <v>35.299999999999997</v>
      </c>
      <c r="B655" s="44" t="s">
        <v>149</v>
      </c>
      <c r="C655" s="44" t="s">
        <v>603</v>
      </c>
      <c r="D655" s="44">
        <v>461</v>
      </c>
      <c r="E655" s="44"/>
      <c r="F655" s="44">
        <v>16273.3</v>
      </c>
    </row>
    <row r="656" spans="1:6">
      <c r="A656" s="79"/>
      <c r="B656" s="44"/>
      <c r="C656" s="44"/>
      <c r="D656" s="44"/>
      <c r="E656" s="44"/>
      <c r="F656" s="83" t="s">
        <v>260</v>
      </c>
    </row>
    <row r="657" spans="1:6">
      <c r="A657" s="79"/>
      <c r="B657" s="44"/>
      <c r="C657" s="44" t="s">
        <v>604</v>
      </c>
      <c r="D657" s="44">
        <v>0</v>
      </c>
      <c r="E657" s="44"/>
      <c r="F657" s="76">
        <v>70028.38</v>
      </c>
    </row>
    <row r="658" spans="1:6">
      <c r="A658" s="79"/>
      <c r="B658" s="44"/>
      <c r="C658" s="44"/>
      <c r="D658" s="44"/>
      <c r="E658" s="44"/>
      <c r="F658" s="83" t="s">
        <v>260</v>
      </c>
    </row>
    <row r="659" spans="1:6">
      <c r="A659" s="79"/>
      <c r="B659" s="44"/>
      <c r="C659" s="44" t="s">
        <v>605</v>
      </c>
      <c r="D659" s="44">
        <v>0</v>
      </c>
      <c r="E659" s="44"/>
      <c r="F659" s="76">
        <v>7002.84</v>
      </c>
    </row>
    <row r="660" spans="1:6">
      <c r="A660" s="79">
        <v>1</v>
      </c>
      <c r="B660" s="44" t="s">
        <v>598</v>
      </c>
      <c r="C660" s="44" t="s">
        <v>606</v>
      </c>
      <c r="D660" s="44">
        <v>81.3</v>
      </c>
      <c r="E660" s="44"/>
      <c r="F660" s="44">
        <v>81.3</v>
      </c>
    </row>
    <row r="661" spans="1:6">
      <c r="A661" s="79"/>
      <c r="B661" s="44"/>
      <c r="C661" s="44"/>
      <c r="D661" s="44"/>
      <c r="E661" s="44"/>
      <c r="F661" s="83" t="s">
        <v>260</v>
      </c>
    </row>
    <row r="662" spans="1:6">
      <c r="A662" s="79"/>
      <c r="B662" s="44"/>
      <c r="C662" s="44" t="s">
        <v>607</v>
      </c>
      <c r="D662" s="44">
        <v>0</v>
      </c>
      <c r="E662" s="44"/>
      <c r="F662" s="76">
        <v>7084.14</v>
      </c>
    </row>
    <row r="663" spans="1:6">
      <c r="A663" s="84" t="s">
        <v>212</v>
      </c>
      <c r="B663" s="44"/>
      <c r="C663" s="44" t="s">
        <v>608</v>
      </c>
      <c r="D663" s="44" t="s">
        <v>212</v>
      </c>
      <c r="E663" s="44"/>
      <c r="F663" s="44">
        <v>35.42</v>
      </c>
    </row>
    <row r="664" spans="1:6">
      <c r="A664" s="84"/>
      <c r="B664" s="44"/>
      <c r="C664" s="44"/>
      <c r="D664" s="44"/>
      <c r="E664" s="44"/>
      <c r="F664" s="83" t="s">
        <v>260</v>
      </c>
    </row>
    <row r="665" spans="1:6" ht="15.75">
      <c r="A665" s="79"/>
      <c r="B665" s="46"/>
      <c r="C665" s="76" t="s">
        <v>609</v>
      </c>
      <c r="D665" s="44"/>
      <c r="E665" s="74"/>
      <c r="F665" s="52">
        <v>7119.56</v>
      </c>
    </row>
    <row r="666" spans="1:6" ht="15.75">
      <c r="A666" s="14"/>
      <c r="C666" s="23"/>
      <c r="F666" s="78" t="s">
        <v>510</v>
      </c>
    </row>
    <row r="686" spans="1:6">
      <c r="A686" s="50"/>
      <c r="B686" s="42" t="s">
        <v>159</v>
      </c>
      <c r="C686" s="88" t="s">
        <v>618</v>
      </c>
      <c r="D686" s="44"/>
      <c r="E686" s="74"/>
      <c r="F686" s="44"/>
    </row>
    <row r="687" spans="1:6">
      <c r="A687" s="44"/>
      <c r="B687" s="46"/>
      <c r="C687" s="88" t="s">
        <v>619</v>
      </c>
      <c r="D687" s="44"/>
      <c r="E687" s="74"/>
      <c r="F687" s="44"/>
    </row>
    <row r="688" spans="1:6">
      <c r="A688" s="44"/>
      <c r="B688" s="46"/>
      <c r="C688" s="47" t="s">
        <v>520</v>
      </c>
      <c r="D688" s="44"/>
      <c r="E688" s="74"/>
      <c r="F688" s="44"/>
    </row>
    <row r="689" spans="1:8">
      <c r="A689" s="48">
        <v>9</v>
      </c>
      <c r="B689" s="42" t="s">
        <v>28</v>
      </c>
      <c r="C689" s="51" t="s">
        <v>620</v>
      </c>
      <c r="D689" s="48">
        <v>799.98</v>
      </c>
      <c r="E689" s="51" t="s">
        <v>28</v>
      </c>
      <c r="F689" s="48">
        <v>7199.82</v>
      </c>
    </row>
    <row r="690" spans="1:8">
      <c r="A690" s="87">
        <v>3.2309999999999999</v>
      </c>
      <c r="B690" s="42" t="s">
        <v>54</v>
      </c>
      <c r="C690" s="51" t="s">
        <v>160</v>
      </c>
      <c r="D690" s="48">
        <v>5960</v>
      </c>
      <c r="E690" s="51" t="s">
        <v>54</v>
      </c>
      <c r="F690" s="48">
        <v>19256.759999999998</v>
      </c>
    </row>
    <row r="691" spans="1:8">
      <c r="A691" s="48">
        <v>4.5</v>
      </c>
      <c r="B691" s="42" t="s">
        <v>28</v>
      </c>
      <c r="C691" s="51" t="s">
        <v>161</v>
      </c>
      <c r="D691" s="48">
        <v>1543.9</v>
      </c>
      <c r="E691" s="51" t="s">
        <v>28</v>
      </c>
      <c r="F691" s="48">
        <v>6947.55</v>
      </c>
    </row>
    <row r="692" spans="1:8">
      <c r="A692" s="48">
        <v>3.5</v>
      </c>
      <c r="B692" s="42" t="s">
        <v>180</v>
      </c>
      <c r="C692" s="51" t="s">
        <v>182</v>
      </c>
      <c r="D692" s="48">
        <v>804</v>
      </c>
      <c r="E692" s="51" t="s">
        <v>180</v>
      </c>
      <c r="F692" s="48">
        <v>2814</v>
      </c>
    </row>
    <row r="693" spans="1:8">
      <c r="A693" s="48">
        <v>21.2</v>
      </c>
      <c r="B693" s="42" t="s">
        <v>180</v>
      </c>
      <c r="C693" s="51" t="s">
        <v>183</v>
      </c>
      <c r="D693" s="48">
        <v>562</v>
      </c>
      <c r="E693" s="51" t="s">
        <v>180</v>
      </c>
      <c r="F693" s="48">
        <v>11914.4</v>
      </c>
    </row>
    <row r="694" spans="1:8">
      <c r="A694" s="48">
        <v>35.299999999999997</v>
      </c>
      <c r="B694" s="42" t="s">
        <v>180</v>
      </c>
      <c r="C694" s="51" t="s">
        <v>184</v>
      </c>
      <c r="D694" s="48">
        <v>461</v>
      </c>
      <c r="E694" s="51" t="s">
        <v>180</v>
      </c>
      <c r="F694" s="48">
        <v>16273.3</v>
      </c>
    </row>
    <row r="695" spans="1:8">
      <c r="A695" s="44"/>
      <c r="B695" s="42" t="s">
        <v>139</v>
      </c>
      <c r="C695" s="51" t="s">
        <v>163</v>
      </c>
      <c r="D695" s="51" t="s">
        <v>137</v>
      </c>
      <c r="E695" s="51" t="s">
        <v>139</v>
      </c>
      <c r="F695" s="48">
        <v>0</v>
      </c>
    </row>
    <row r="696" spans="1:8">
      <c r="A696" s="44"/>
      <c r="B696" s="46"/>
      <c r="C696" s="44"/>
      <c r="D696" s="44"/>
      <c r="E696" s="74"/>
      <c r="F696" s="47" t="s">
        <v>520</v>
      </c>
    </row>
    <row r="697" spans="1:8">
      <c r="A697" s="44"/>
      <c r="B697" s="46"/>
      <c r="C697" s="51" t="s">
        <v>621</v>
      </c>
      <c r="D697" s="44"/>
      <c r="E697" s="74"/>
      <c r="F697" s="48">
        <v>64405.83</v>
      </c>
      <c r="G697" s="22"/>
      <c r="H697" s="22"/>
    </row>
    <row r="698" spans="1:8">
      <c r="A698" s="44"/>
      <c r="B698" s="46"/>
      <c r="C698" s="44"/>
      <c r="D698" s="44"/>
      <c r="E698" s="74"/>
      <c r="F698" s="47" t="s">
        <v>520</v>
      </c>
      <c r="G698" s="22"/>
      <c r="H698" s="22"/>
    </row>
    <row r="699" spans="1:8">
      <c r="A699" s="44"/>
      <c r="B699" s="46"/>
      <c r="C699" s="51" t="s">
        <v>186</v>
      </c>
      <c r="D699" s="44"/>
      <c r="E699" s="74"/>
      <c r="F699" s="89">
        <v>6440.59</v>
      </c>
    </row>
    <row r="700" spans="1:8">
      <c r="A700" s="14"/>
      <c r="F700" s="26" t="s">
        <v>177</v>
      </c>
    </row>
    <row r="701" spans="1:8">
      <c r="A701" s="14"/>
    </row>
    <row r="702" spans="1:8" ht="15.75">
      <c r="A702" s="50" t="s">
        <v>614</v>
      </c>
      <c r="B702" s="42" t="s">
        <v>159</v>
      </c>
      <c r="C702" s="43" t="s">
        <v>615</v>
      </c>
      <c r="D702" s="44"/>
      <c r="E702" s="74"/>
      <c r="F702" s="44"/>
    </row>
    <row r="703" spans="1:8">
      <c r="A703" s="44"/>
      <c r="B703" s="46"/>
      <c r="C703" s="47" t="s">
        <v>520</v>
      </c>
      <c r="D703" s="44"/>
      <c r="E703" s="74"/>
      <c r="F703" s="44"/>
    </row>
    <row r="704" spans="1:8">
      <c r="A704" s="48">
        <v>0.03</v>
      </c>
      <c r="B704" s="42" t="s">
        <v>28</v>
      </c>
      <c r="C704" s="51" t="s">
        <v>616</v>
      </c>
      <c r="D704" s="48">
        <v>6440.59</v>
      </c>
      <c r="E704" s="51" t="s">
        <v>28</v>
      </c>
      <c r="F704" s="48">
        <v>193.22</v>
      </c>
    </row>
    <row r="705" spans="1:6">
      <c r="A705" s="48">
        <v>0.5</v>
      </c>
      <c r="B705" s="42" t="s">
        <v>198</v>
      </c>
      <c r="C705" s="51" t="s">
        <v>181</v>
      </c>
      <c r="D705" s="48">
        <v>861</v>
      </c>
      <c r="E705" s="51" t="s">
        <v>198</v>
      </c>
      <c r="F705" s="48">
        <v>430.5</v>
      </c>
    </row>
    <row r="706" spans="1:6">
      <c r="A706" s="48">
        <v>0.75</v>
      </c>
      <c r="B706" s="42" t="s">
        <v>198</v>
      </c>
      <c r="C706" s="51" t="s">
        <v>183</v>
      </c>
      <c r="D706" s="48">
        <v>562</v>
      </c>
      <c r="E706" s="51" t="s">
        <v>198</v>
      </c>
      <c r="F706" s="48">
        <v>421.5</v>
      </c>
    </row>
    <row r="707" spans="1:6">
      <c r="A707" s="44"/>
      <c r="B707" s="42" t="s">
        <v>139</v>
      </c>
      <c r="C707" s="51" t="s">
        <v>163</v>
      </c>
      <c r="D707" s="44"/>
      <c r="E707" s="51" t="s">
        <v>139</v>
      </c>
      <c r="F707" s="48">
        <v>0</v>
      </c>
    </row>
    <row r="708" spans="1:6">
      <c r="A708" s="44"/>
      <c r="B708" s="46"/>
      <c r="C708" s="44"/>
      <c r="D708" s="44"/>
      <c r="E708" s="74"/>
      <c r="F708" s="47" t="s">
        <v>520</v>
      </c>
    </row>
    <row r="709" spans="1:6">
      <c r="A709" s="44"/>
      <c r="B709" s="46"/>
      <c r="C709" s="51" t="s">
        <v>617</v>
      </c>
      <c r="D709" s="44"/>
      <c r="E709" s="74"/>
      <c r="F709" s="48">
        <v>1045.22</v>
      </c>
    </row>
    <row r="710" spans="1:6">
      <c r="A710" s="44"/>
      <c r="B710" s="46"/>
      <c r="C710" s="44"/>
      <c r="D710" s="44"/>
      <c r="E710" s="74"/>
      <c r="F710" s="47" t="s">
        <v>520</v>
      </c>
    </row>
    <row r="711" spans="1:6" ht="15.75">
      <c r="A711" s="44"/>
      <c r="B711" s="46"/>
      <c r="C711" s="51" t="s">
        <v>191</v>
      </c>
      <c r="D711" s="44"/>
      <c r="E711" s="74"/>
      <c r="F711" s="52">
        <v>1406.76</v>
      </c>
    </row>
    <row r="712" spans="1:6">
      <c r="A712" s="44"/>
      <c r="B712" s="46"/>
      <c r="C712" s="44"/>
      <c r="D712" s="44"/>
      <c r="E712" s="74"/>
      <c r="F712" s="47" t="s">
        <v>573</v>
      </c>
    </row>
  </sheetData>
  <mergeCells count="73">
    <mergeCell ref="C567:D567"/>
    <mergeCell ref="C541:D541"/>
    <mergeCell ref="C599:D599"/>
    <mergeCell ref="B478:D478"/>
    <mergeCell ref="C493:D493"/>
    <mergeCell ref="C525:D525"/>
    <mergeCell ref="C524:D524"/>
    <mergeCell ref="C554:D554"/>
    <mergeCell ref="B452:C452"/>
    <mergeCell ref="C508:E508"/>
    <mergeCell ref="B77:E77"/>
    <mergeCell ref="B80:E80"/>
    <mergeCell ref="B167:E167"/>
    <mergeCell ref="C407:E407"/>
    <mergeCell ref="B379:E379"/>
    <mergeCell ref="C124:D124"/>
    <mergeCell ref="C103:E103"/>
    <mergeCell ref="B279:E279"/>
    <mergeCell ref="B291:E291"/>
    <mergeCell ref="C106:D106"/>
    <mergeCell ref="C107:D107"/>
    <mergeCell ref="C109:D109"/>
    <mergeCell ref="B182:E182"/>
    <mergeCell ref="B183:E183"/>
    <mergeCell ref="A1:F1"/>
    <mergeCell ref="A2:F2"/>
    <mergeCell ref="A3:F3"/>
    <mergeCell ref="B83:E83"/>
    <mergeCell ref="B451:C451"/>
    <mergeCell ref="B355:E355"/>
    <mergeCell ref="B378:E378"/>
    <mergeCell ref="C138:E138"/>
    <mergeCell ref="C139:E139"/>
    <mergeCell ref="C140:E140"/>
    <mergeCell ref="C126:D126"/>
    <mergeCell ref="C125:D125"/>
    <mergeCell ref="C240:E240"/>
    <mergeCell ref="C239:E239"/>
    <mergeCell ref="C238:E238"/>
    <mergeCell ref="B168:E168"/>
    <mergeCell ref="B157:E157"/>
    <mergeCell ref="C223:E223"/>
    <mergeCell ref="C127:D127"/>
    <mergeCell ref="C141:E141"/>
    <mergeCell ref="C148:D148"/>
    <mergeCell ref="C149:D149"/>
    <mergeCell ref="B342:F342"/>
    <mergeCell ref="B251:E251"/>
    <mergeCell ref="B280:E280"/>
    <mergeCell ref="B158:E158"/>
    <mergeCell ref="C241:E241"/>
    <mergeCell ref="B250:E250"/>
    <mergeCell ref="B292:E292"/>
    <mergeCell ref="B278:F278"/>
    <mergeCell ref="B293:E293"/>
    <mergeCell ref="B201:E201"/>
    <mergeCell ref="B200:E200"/>
    <mergeCell ref="B357:E357"/>
    <mergeCell ref="B453:F453"/>
    <mergeCell ref="B475:D475"/>
    <mergeCell ref="B310:E310"/>
    <mergeCell ref="B311:E311"/>
    <mergeCell ref="B427:F427"/>
    <mergeCell ref="B426:D426"/>
    <mergeCell ref="B392:E392"/>
    <mergeCell ref="B393:E393"/>
    <mergeCell ref="C408:D408"/>
    <mergeCell ref="B391:E391"/>
    <mergeCell ref="B344:E344"/>
    <mergeCell ref="B356:E356"/>
    <mergeCell ref="B380:E380"/>
    <mergeCell ref="B450:F450"/>
    <mergeCell ref="B343:E34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abs</vt:lpstr>
      <vt:lpstr>det</vt:lpstr>
      <vt:lpstr>Lead_23-24</vt:lpstr>
      <vt:lpstr>Sel_Data</vt:lpstr>
      <vt:lpstr>lead</vt:lpstr>
      <vt:lpstr>data</vt:lpstr>
      <vt:lpstr>abs!Print_Area</vt:lpstr>
      <vt:lpstr>det!Print_Area</vt:lpstr>
      <vt:lpstr>lead!Print_Area</vt:lpstr>
      <vt:lpstr>Sel_Data!Print_Area</vt:lpstr>
      <vt:lpstr>abs!Print_Titles</vt:lpstr>
      <vt:lpstr>det!Print_Titles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2023-09-20T22:02:01Z</dcterms:modified>
</cp:coreProperties>
</file>