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330" windowWidth="20100" windowHeight="7665" firstSheet="4" activeTab="14"/>
  </bookViews>
  <sheets>
    <sheet name="Abstract (2)" sheetId="22" state="hidden" r:id="rId1"/>
    <sheet name="AB" sheetId="6" state="hidden" r:id="rId2"/>
    <sheet name="detail" sheetId="7" state="hidden" r:id="rId3"/>
    <sheet name="Abstract IX " sheetId="12" state="hidden" r:id="rId4"/>
    <sheet name="Abstract " sheetId="36" r:id="rId5"/>
    <sheet name="Details Ix" sheetId="11" state="hidden" r:id="rId6"/>
    <sheet name="Details  " sheetId="30" r:id="rId7"/>
    <sheet name="Details Ix (2)" sheetId="31" state="hidden" r:id="rId8"/>
    <sheet name="Sheet3" sheetId="32" r:id="rId9"/>
    <sheet name="Sheet4" sheetId="40" r:id="rId10"/>
    <sheet name="Details   (2)" sheetId="37" state="hidden" r:id="rId11"/>
    <sheet name="Sheet1" sheetId="38" state="hidden" r:id="rId12"/>
    <sheet name="Sheet2" sheetId="39" r:id="rId13"/>
    <sheet name="Sheet5" sheetId="41" r:id="rId14"/>
    <sheet name="Details   (3)" sheetId="42" r:id="rId15"/>
  </sheets>
  <externalReferences>
    <externalReference r:id="rId16"/>
    <externalReference r:id="rId17"/>
  </externalReferences>
  <definedNames>
    <definedName name="_xlnm._FilterDatabase" localSheetId="1" hidden="1">AB!$A$3:$F$372</definedName>
    <definedName name="_xlnm._FilterDatabase" localSheetId="0" hidden="1">'Abstract (2)'!$A$3:$F$223</definedName>
    <definedName name="ahfk" localSheetId="0">#REF!</definedName>
    <definedName name="ddd" localSheetId="0">#REF!</definedName>
    <definedName name="electri" localSheetId="0">#REF!</definedName>
    <definedName name="electri" localSheetId="2">#REF!</definedName>
    <definedName name="fgsgsg" localSheetId="0">#REF!</definedName>
    <definedName name="fhd" localSheetId="0">#REF!</definedName>
    <definedName name="gsgsg" localSheetId="0">#REF!</definedName>
    <definedName name="hia" localSheetId="0">#REF!</definedName>
    <definedName name="ins" localSheetId="0">#REF!</definedName>
    <definedName name="k404." localSheetId="0">#REF!</definedName>
    <definedName name="pc" localSheetId="0">#REF!</definedName>
    <definedName name="plint" localSheetId="0">#REF!</definedName>
    <definedName name="plint" localSheetId="2">#REF!</definedName>
    <definedName name="print" localSheetId="0">#REF!</definedName>
    <definedName name="_xlnm.Print_Area" localSheetId="1">AB!$A$1:$F$281</definedName>
    <definedName name="_xlnm.Print_Area" localSheetId="4">'Abstract '!$A$1:$F$121</definedName>
    <definedName name="_xlnm.Print_Area" localSheetId="0">'Abstract (2)'!$A$1:$F$223</definedName>
    <definedName name="_xlnm.Print_Area" localSheetId="3">'Abstract IX '!$A$1:$F$15</definedName>
    <definedName name="_xlnm.Print_Area" localSheetId="2">detail!$A$1:$I$313</definedName>
    <definedName name="_xlnm.Print_Area" localSheetId="6">'Details  '!$A$1:$I$397</definedName>
    <definedName name="_xlnm.Print_Area" localSheetId="10">'Details   (2)'!$A$1:$I$388</definedName>
    <definedName name="_xlnm.Print_Area" localSheetId="14">'Details   (3)'!$A$1:$I$397</definedName>
    <definedName name="_xlnm.Print_Area" localSheetId="5">'Details Ix'!$A$1:$I$53</definedName>
    <definedName name="_xlnm.Print_Area" localSheetId="7">'Details Ix (2)'!$A$1:$I$32</definedName>
    <definedName name="_xlnm.Print_Area" localSheetId="12">Sheet2!$A$1:$H$45</definedName>
    <definedName name="_xlnm.Print_Area" localSheetId="8">Sheet3!$A$1:$F$488</definedName>
    <definedName name="_xlnm.Print_Area">#REF!</definedName>
    <definedName name="PRINT_AREA_MI" localSheetId="0">#REF!</definedName>
    <definedName name="PRINT_AREA_MI" localSheetId="2">#REF!</definedName>
    <definedName name="_xlnm.Print_Titles" localSheetId="1">AB!$2:$2</definedName>
    <definedName name="_xlnm.Print_Titles" localSheetId="0">#REF!</definedName>
    <definedName name="_xlnm.Print_Titles" localSheetId="2">#REF!</definedName>
    <definedName name="_xlnm.Print_Titles" localSheetId="6">#REF!</definedName>
    <definedName name="_xlnm.Print_Titles" localSheetId="10">#REF!</definedName>
    <definedName name="_xlnm.Print_Titles" localSheetId="14">#REF!</definedName>
    <definedName name="_xlnm.Print_Titles" localSheetId="7">#REF!</definedName>
    <definedName name="_xlnm.Print_Titles">#REF!</definedName>
    <definedName name="PRINT_TITLES_MI" localSheetId="0">#REF!</definedName>
    <definedName name="PRINT_TITLES_MI" localSheetId="2">#REF!</definedName>
    <definedName name="QQE" localSheetId="0">#REF!</definedName>
    <definedName name="QWE" localSheetId="0">#REF!</definedName>
    <definedName name="sk" localSheetId="0">#REF!</definedName>
  </definedNames>
  <calcPr calcId="144525"/>
  <fileRecoveryPr repairLoad="1"/>
</workbook>
</file>

<file path=xl/calcChain.xml><?xml version="1.0" encoding="utf-8"?>
<calcChain xmlns="http://schemas.openxmlformats.org/spreadsheetml/2006/main">
  <c r="H397" i="42" l="1"/>
  <c r="I396" i="42"/>
  <c r="I395" i="42"/>
  <c r="H393" i="42"/>
  <c r="I392" i="42"/>
  <c r="H389" i="42"/>
  <c r="I388" i="42"/>
  <c r="I387" i="42"/>
  <c r="H385" i="42"/>
  <c r="I384" i="42"/>
  <c r="I383" i="42"/>
  <c r="H381" i="42"/>
  <c r="I380" i="42"/>
  <c r="I379" i="42"/>
  <c r="H377" i="42"/>
  <c r="I376" i="42"/>
  <c r="I375" i="42"/>
  <c r="H372" i="42"/>
  <c r="I371" i="42"/>
  <c r="I370" i="42"/>
  <c r="H368" i="42"/>
  <c r="I367" i="42"/>
  <c r="I366" i="42"/>
  <c r="I365" i="42"/>
  <c r="H362" i="42"/>
  <c r="I361" i="42"/>
  <c r="I360" i="42"/>
  <c r="I359" i="42"/>
  <c r="I358" i="42"/>
  <c r="I357" i="42"/>
  <c r="H355" i="42"/>
  <c r="I354" i="42"/>
  <c r="I353" i="42"/>
  <c r="G353" i="42"/>
  <c r="F353" i="42"/>
  <c r="H351" i="42"/>
  <c r="I350" i="42"/>
  <c r="I349" i="42"/>
  <c r="G349" i="42"/>
  <c r="F349" i="42"/>
  <c r="H347" i="42"/>
  <c r="I346" i="42"/>
  <c r="I345" i="42"/>
  <c r="G345" i="42"/>
  <c r="F345" i="42"/>
  <c r="H343" i="42"/>
  <c r="I342" i="42"/>
  <c r="I341" i="42"/>
  <c r="G341" i="42"/>
  <c r="F341" i="42"/>
  <c r="H339" i="42"/>
  <c r="I338" i="42"/>
  <c r="I337" i="42"/>
  <c r="H335" i="42"/>
  <c r="I334" i="42"/>
  <c r="I333" i="42"/>
  <c r="H331" i="42"/>
  <c r="I330" i="42"/>
  <c r="I329" i="42"/>
  <c r="I328" i="42"/>
  <c r="H326" i="42"/>
  <c r="I325" i="42"/>
  <c r="I324" i="42"/>
  <c r="I323" i="42"/>
  <c r="H321" i="42"/>
  <c r="I320" i="42"/>
  <c r="I319" i="42"/>
  <c r="H317" i="42"/>
  <c r="I316" i="42"/>
  <c r="I315" i="42"/>
  <c r="I314" i="42"/>
  <c r="H312" i="42"/>
  <c r="I311" i="42"/>
  <c r="I310" i="42"/>
  <c r="I309" i="42"/>
  <c r="I308" i="42"/>
  <c r="I307" i="42"/>
  <c r="H305" i="42"/>
  <c r="I304" i="42"/>
  <c r="I303" i="42"/>
  <c r="I302" i="42"/>
  <c r="I301" i="42"/>
  <c r="I300" i="42"/>
  <c r="H297" i="42"/>
  <c r="I296" i="42"/>
  <c r="I295" i="42"/>
  <c r="I294" i="42"/>
  <c r="I293" i="42"/>
  <c r="I292" i="42"/>
  <c r="I291" i="42"/>
  <c r="H289" i="42"/>
  <c r="I288" i="42"/>
  <c r="I287" i="42"/>
  <c r="H285" i="42"/>
  <c r="I284" i="42"/>
  <c r="I283" i="42"/>
  <c r="I282" i="42"/>
  <c r="I281" i="42"/>
  <c r="I280" i="42"/>
  <c r="I279" i="42"/>
  <c r="I278" i="42"/>
  <c r="I277" i="42"/>
  <c r="H275" i="42"/>
  <c r="I274" i="42"/>
  <c r="I273" i="42"/>
  <c r="I272" i="42"/>
  <c r="I271" i="42"/>
  <c r="I270" i="42"/>
  <c r="H268" i="42"/>
  <c r="I267" i="42"/>
  <c r="I266" i="42"/>
  <c r="I265" i="42"/>
  <c r="I264" i="42"/>
  <c r="H262" i="42"/>
  <c r="I261" i="42"/>
  <c r="I260" i="42"/>
  <c r="I259" i="42"/>
  <c r="I258" i="42"/>
  <c r="I257" i="42"/>
  <c r="I256" i="42"/>
  <c r="I255" i="42"/>
  <c r="I254" i="42"/>
  <c r="I253" i="42"/>
  <c r="H251" i="42"/>
  <c r="I250" i="42"/>
  <c r="I249" i="42"/>
  <c r="I248" i="42"/>
  <c r="I247" i="42"/>
  <c r="I246" i="42"/>
  <c r="I245" i="42"/>
  <c r="I244" i="42"/>
  <c r="I243" i="42"/>
  <c r="H241" i="42"/>
  <c r="I240" i="42"/>
  <c r="I239" i="42"/>
  <c r="I238" i="42"/>
  <c r="I237" i="42"/>
  <c r="I236" i="42"/>
  <c r="I235" i="42"/>
  <c r="I234" i="42"/>
  <c r="I233" i="42"/>
  <c r="H231" i="42"/>
  <c r="I230" i="42"/>
  <c r="I229" i="42"/>
  <c r="I228" i="42"/>
  <c r="I227" i="42"/>
  <c r="I226" i="42"/>
  <c r="I225" i="42"/>
  <c r="I224" i="42"/>
  <c r="I223" i="42"/>
  <c r="I222" i="42"/>
  <c r="I221" i="42"/>
  <c r="I220" i="42"/>
  <c r="I219" i="42"/>
  <c r="H216" i="42"/>
  <c r="I215" i="42"/>
  <c r="I214" i="42"/>
  <c r="I213" i="42"/>
  <c r="I212" i="42"/>
  <c r="H210" i="42"/>
  <c r="I209" i="42"/>
  <c r="I208" i="42"/>
  <c r="I207" i="42"/>
  <c r="H205" i="42"/>
  <c r="I204" i="42"/>
  <c r="I203" i="42"/>
  <c r="H201" i="42"/>
  <c r="I200" i="42"/>
  <c r="I199" i="42"/>
  <c r="I198" i="42"/>
  <c r="I197" i="42"/>
  <c r="I196" i="42"/>
  <c r="I195" i="42"/>
  <c r="I194" i="42"/>
  <c r="I193" i="42"/>
  <c r="I192" i="42"/>
  <c r="I191" i="42"/>
  <c r="I190" i="42"/>
  <c r="I189" i="42"/>
  <c r="I188" i="42"/>
  <c r="H186" i="42"/>
  <c r="I185" i="42"/>
  <c r="I184" i="42"/>
  <c r="I183" i="42"/>
  <c r="I182" i="42"/>
  <c r="I181" i="42"/>
  <c r="I180" i="42"/>
  <c r="I179" i="42"/>
  <c r="I178" i="42"/>
  <c r="I177" i="42"/>
  <c r="I176" i="42"/>
  <c r="I175" i="42"/>
  <c r="I174" i="42"/>
  <c r="I173" i="42"/>
  <c r="I172" i="42"/>
  <c r="I171" i="42"/>
  <c r="I170" i="42"/>
  <c r="H168" i="42"/>
  <c r="I167" i="42"/>
  <c r="I166" i="42"/>
  <c r="I165" i="42"/>
  <c r="H163" i="42"/>
  <c r="I162" i="42"/>
  <c r="I161" i="42"/>
  <c r="I160" i="42"/>
  <c r="I159" i="42"/>
  <c r="I158" i="42"/>
  <c r="I157" i="42"/>
  <c r="I156" i="42"/>
  <c r="I155" i="42"/>
  <c r="I154" i="42"/>
  <c r="I153" i="42"/>
  <c r="I152" i="42"/>
  <c r="I151" i="42"/>
  <c r="I150" i="42"/>
  <c r="I149" i="42"/>
  <c r="I148" i="42"/>
  <c r="I147" i="42"/>
  <c r="I146" i="42"/>
  <c r="I145" i="42"/>
  <c r="I144" i="42"/>
  <c r="I143" i="42"/>
  <c r="I142" i="42"/>
  <c r="I141" i="42"/>
  <c r="I140" i="42"/>
  <c r="I139" i="42"/>
  <c r="I138" i="42"/>
  <c r="I137" i="42"/>
  <c r="I136" i="42"/>
  <c r="I135" i="42"/>
  <c r="I134" i="42"/>
  <c r="I133" i="42"/>
  <c r="I132" i="42"/>
  <c r="I131" i="42"/>
  <c r="I130" i="42"/>
  <c r="I129" i="42"/>
  <c r="I128" i="42"/>
  <c r="I127" i="42"/>
  <c r="I126" i="42"/>
  <c r="I125" i="42"/>
  <c r="I124" i="42"/>
  <c r="I123" i="42"/>
  <c r="I122" i="42"/>
  <c r="I121" i="42"/>
  <c r="I120" i="42"/>
  <c r="I119" i="42"/>
  <c r="I118" i="42"/>
  <c r="I117" i="42"/>
  <c r="I116" i="42"/>
  <c r="I115" i="42"/>
  <c r="I114" i="42"/>
  <c r="I113" i="42"/>
  <c r="I112" i="42"/>
  <c r="I111" i="42"/>
  <c r="I110" i="42"/>
  <c r="I109" i="42"/>
  <c r="I108" i="42"/>
  <c r="I107" i="42"/>
  <c r="I106" i="42"/>
  <c r="I105" i="42"/>
  <c r="I104" i="42"/>
  <c r="I103" i="42"/>
  <c r="I102" i="42"/>
  <c r="I101" i="42"/>
  <c r="H99" i="42"/>
  <c r="I98" i="42"/>
  <c r="I97" i="42"/>
  <c r="I96" i="42"/>
  <c r="I95" i="42"/>
  <c r="I94" i="42"/>
  <c r="I93" i="42"/>
  <c r="I92" i="42"/>
  <c r="I91" i="42"/>
  <c r="I90" i="42"/>
  <c r="I89" i="42"/>
  <c r="H87" i="42"/>
  <c r="I86" i="42"/>
  <c r="I85" i="42"/>
  <c r="I84" i="42"/>
  <c r="I83" i="42"/>
  <c r="I82" i="42"/>
  <c r="I81" i="42"/>
  <c r="I80" i="42"/>
  <c r="I79" i="42"/>
  <c r="I78" i="42"/>
  <c r="I77" i="42"/>
  <c r="H75" i="42"/>
  <c r="I74" i="42"/>
  <c r="I73" i="42"/>
  <c r="I72" i="42"/>
  <c r="I71" i="42"/>
  <c r="H69" i="42"/>
  <c r="I68" i="42"/>
  <c r="I67" i="42"/>
  <c r="H64" i="42"/>
  <c r="I63" i="42"/>
  <c r="I62" i="42"/>
  <c r="I61" i="42"/>
  <c r="H59" i="42"/>
  <c r="I58" i="42"/>
  <c r="I57" i="42"/>
  <c r="I56" i="42"/>
  <c r="I55" i="42"/>
  <c r="I54" i="42"/>
  <c r="I53" i="42"/>
  <c r="I52" i="42"/>
  <c r="I51" i="42"/>
  <c r="I50" i="42"/>
  <c r="H48" i="42"/>
  <c r="I47" i="42"/>
  <c r="I46" i="42"/>
  <c r="I45" i="42"/>
  <c r="H42" i="42"/>
  <c r="I41" i="42"/>
  <c r="I40" i="42"/>
  <c r="I39" i="42"/>
  <c r="H37" i="42"/>
  <c r="I36" i="42"/>
  <c r="I35" i="42"/>
  <c r="I34" i="42"/>
  <c r="H31" i="42"/>
  <c r="I30" i="42"/>
  <c r="I29" i="42"/>
  <c r="I28" i="42"/>
  <c r="I27" i="42"/>
  <c r="H25" i="42"/>
  <c r="I24" i="42"/>
  <c r="I23" i="42"/>
  <c r="I22" i="42"/>
  <c r="H20" i="42"/>
  <c r="I19" i="42"/>
  <c r="I18" i="42"/>
  <c r="I17" i="42"/>
  <c r="H15" i="42"/>
  <c r="I14" i="42"/>
  <c r="I13" i="42"/>
  <c r="I12" i="42"/>
  <c r="H10" i="42"/>
  <c r="I9" i="42"/>
  <c r="I8" i="42"/>
  <c r="I7" i="42"/>
  <c r="G38" i="39"/>
  <c r="G37" i="39"/>
  <c r="G35" i="39"/>
  <c r="A35" i="39"/>
  <c r="G34" i="39"/>
  <c r="G33" i="39"/>
  <c r="G32" i="39"/>
  <c r="A32" i="39"/>
  <c r="G31" i="39"/>
  <c r="A31" i="39"/>
  <c r="G30" i="39"/>
  <c r="A30" i="39"/>
  <c r="G26" i="39"/>
  <c r="G24" i="39"/>
  <c r="G22" i="39"/>
  <c r="G19" i="39"/>
  <c r="G18" i="39"/>
  <c r="G17" i="39"/>
  <c r="G16" i="39"/>
  <c r="G14" i="39"/>
  <c r="G12" i="39"/>
  <c r="G10" i="39"/>
  <c r="G8" i="39"/>
  <c r="G6" i="39"/>
  <c r="H383" i="37"/>
  <c r="I382" i="37"/>
  <c r="I381" i="37"/>
  <c r="H379" i="37"/>
  <c r="I378" i="37"/>
  <c r="I377" i="37"/>
  <c r="H375" i="37"/>
  <c r="I374" i="37"/>
  <c r="I373" i="37"/>
  <c r="H371" i="37"/>
  <c r="I370" i="37"/>
  <c r="I369" i="37"/>
  <c r="H367" i="37"/>
  <c r="I366" i="37"/>
  <c r="I365" i="37"/>
  <c r="H362" i="37"/>
  <c r="I361" i="37"/>
  <c r="I360" i="37"/>
  <c r="H358" i="37"/>
  <c r="I357" i="37"/>
  <c r="I356" i="37"/>
  <c r="I355" i="37"/>
  <c r="H352" i="37"/>
  <c r="I351" i="37"/>
  <c r="I350" i="37"/>
  <c r="H348" i="37"/>
  <c r="I347" i="37"/>
  <c r="I346" i="37"/>
  <c r="I345" i="37"/>
  <c r="I344" i="37"/>
  <c r="I343" i="37"/>
  <c r="I342" i="37"/>
  <c r="I341" i="37"/>
  <c r="H339" i="37"/>
  <c r="I338" i="37"/>
  <c r="I337" i="37"/>
  <c r="I336" i="37"/>
  <c r="I335" i="37"/>
  <c r="I334" i="37"/>
  <c r="I333" i="37"/>
  <c r="I332" i="37"/>
  <c r="I331" i="37"/>
  <c r="H329" i="37"/>
  <c r="I328" i="37"/>
  <c r="I327" i="37"/>
  <c r="H325" i="37"/>
  <c r="I324" i="37"/>
  <c r="I323" i="37"/>
  <c r="H321" i="37"/>
  <c r="I320" i="37"/>
  <c r="I319" i="37"/>
  <c r="H317" i="37"/>
  <c r="I316" i="37"/>
  <c r="I315" i="37"/>
  <c r="H313" i="37"/>
  <c r="I312" i="37"/>
  <c r="I311" i="37"/>
  <c r="H309" i="37"/>
  <c r="I308" i="37"/>
  <c r="I307" i="37"/>
  <c r="H305" i="37"/>
  <c r="I304" i="37"/>
  <c r="I303" i="37"/>
  <c r="H301" i="37"/>
  <c r="I300" i="37"/>
  <c r="I299" i="37"/>
  <c r="H297" i="37"/>
  <c r="I296" i="37"/>
  <c r="I295" i="37"/>
  <c r="I294" i="37"/>
  <c r="H292" i="37"/>
  <c r="I291" i="37"/>
  <c r="I290" i="37"/>
  <c r="I289" i="37"/>
  <c r="H287" i="37"/>
  <c r="I286" i="37"/>
  <c r="I285" i="37"/>
  <c r="I284" i="37"/>
  <c r="I283" i="37"/>
  <c r="I282" i="37"/>
  <c r="I281" i="37"/>
  <c r="I280" i="37"/>
  <c r="I279" i="37"/>
  <c r="H277" i="37"/>
  <c r="I276" i="37"/>
  <c r="I275" i="37"/>
  <c r="I274" i="37"/>
  <c r="I273" i="37"/>
  <c r="I272" i="37"/>
  <c r="I271" i="37"/>
  <c r="I270" i="37"/>
  <c r="I269" i="37"/>
  <c r="H266" i="37"/>
  <c r="I265" i="37"/>
  <c r="I264" i="37"/>
  <c r="I263" i="37"/>
  <c r="H261" i="37"/>
  <c r="I260" i="37"/>
  <c r="I259" i="37"/>
  <c r="H257" i="37"/>
  <c r="I256" i="37"/>
  <c r="I255" i="37"/>
  <c r="H253" i="37"/>
  <c r="I252" i="37"/>
  <c r="I251" i="37"/>
  <c r="H249" i="37"/>
  <c r="I248" i="37"/>
  <c r="I247" i="37"/>
  <c r="I246" i="37"/>
  <c r="I245" i="37"/>
  <c r="I244" i="37"/>
  <c r="I243" i="37"/>
  <c r="I242" i="37"/>
  <c r="I241" i="37"/>
  <c r="H239" i="37"/>
  <c r="I238" i="37"/>
  <c r="I237" i="37"/>
  <c r="H235" i="37"/>
  <c r="I234" i="37"/>
  <c r="I233" i="37"/>
  <c r="I232" i="37"/>
  <c r="I231" i="37"/>
  <c r="I230" i="37"/>
  <c r="I229" i="37"/>
  <c r="I228" i="37"/>
  <c r="I227" i="37"/>
  <c r="H225" i="37"/>
  <c r="I224" i="37"/>
  <c r="I223" i="37"/>
  <c r="I222" i="37"/>
  <c r="I221" i="37"/>
  <c r="I220" i="37"/>
  <c r="I219" i="37"/>
  <c r="I218" i="37"/>
  <c r="I217" i="37"/>
  <c r="H215" i="37"/>
  <c r="I214" i="37"/>
  <c r="I213" i="37"/>
  <c r="I212" i="37"/>
  <c r="I211" i="37"/>
  <c r="I210" i="37"/>
  <c r="I209" i="37"/>
  <c r="I208" i="37"/>
  <c r="I207" i="37"/>
  <c r="H205" i="37"/>
  <c r="I204" i="37"/>
  <c r="I203" i="37"/>
  <c r="I202" i="37"/>
  <c r="I201" i="37"/>
  <c r="I200" i="37"/>
  <c r="I199" i="37"/>
  <c r="I198" i="37"/>
  <c r="I197" i="37"/>
  <c r="H194" i="37"/>
  <c r="I193" i="37"/>
  <c r="I191" i="37"/>
  <c r="I190" i="37"/>
  <c r="I189" i="37"/>
  <c r="I188" i="37"/>
  <c r="I187" i="37"/>
  <c r="I186" i="37"/>
  <c r="I185" i="37"/>
  <c r="I184" i="37"/>
  <c r="I183" i="37"/>
  <c r="I182" i="37"/>
  <c r="I181" i="37"/>
  <c r="I180" i="37"/>
  <c r="H178" i="37"/>
  <c r="I177" i="37"/>
  <c r="I175" i="37"/>
  <c r="I174" i="37"/>
  <c r="I173" i="37"/>
  <c r="I172" i="37"/>
  <c r="I171" i="37"/>
  <c r="I170" i="37"/>
  <c r="I169" i="37"/>
  <c r="I168" i="37"/>
  <c r="I167" i="37"/>
  <c r="I166" i="37"/>
  <c r="I165" i="37"/>
  <c r="I164" i="37"/>
  <c r="I163" i="37"/>
  <c r="I162" i="37"/>
  <c r="I161" i="37"/>
  <c r="H159" i="37"/>
  <c r="I158" i="37"/>
  <c r="I156" i="37"/>
  <c r="I155" i="37"/>
  <c r="I154" i="37"/>
  <c r="I153" i="37"/>
  <c r="I152" i="37"/>
  <c r="I151" i="37"/>
  <c r="I150" i="37"/>
  <c r="I149" i="37"/>
  <c r="I148" i="37"/>
  <c r="I147" i="37"/>
  <c r="I146" i="37"/>
  <c r="I145" i="37"/>
  <c r="I144" i="37"/>
  <c r="I143" i="37"/>
  <c r="I142" i="37"/>
  <c r="I141" i="37"/>
  <c r="I140" i="37"/>
  <c r="I139" i="37"/>
  <c r="I138" i="37"/>
  <c r="I137" i="37"/>
  <c r="I136" i="37"/>
  <c r="I135" i="37"/>
  <c r="I134" i="37"/>
  <c r="I133" i="37"/>
  <c r="I132" i="37"/>
  <c r="I131" i="37"/>
  <c r="I130" i="37"/>
  <c r="I129" i="37"/>
  <c r="I128" i="37"/>
  <c r="I127" i="37"/>
  <c r="I126" i="37"/>
  <c r="I125" i="37"/>
  <c r="I124" i="37"/>
  <c r="I123" i="37"/>
  <c r="I122" i="37"/>
  <c r="I121" i="37"/>
  <c r="I120" i="37"/>
  <c r="I119" i="37"/>
  <c r="I118" i="37"/>
  <c r="I117" i="37"/>
  <c r="I116" i="37"/>
  <c r="I115" i="37"/>
  <c r="I114" i="37"/>
  <c r="I113" i="37"/>
  <c r="I112" i="37"/>
  <c r="I111" i="37"/>
  <c r="I110" i="37"/>
  <c r="I109" i="37"/>
  <c r="I108" i="37"/>
  <c r="I107" i="37"/>
  <c r="I106" i="37"/>
  <c r="I105" i="37"/>
  <c r="I104" i="37"/>
  <c r="I103" i="37"/>
  <c r="I102" i="37"/>
  <c r="I101" i="37"/>
  <c r="I100" i="37"/>
  <c r="I99" i="37"/>
  <c r="I98" i="37"/>
  <c r="I97" i="37"/>
  <c r="I96" i="37"/>
  <c r="I95" i="37"/>
  <c r="H93" i="37"/>
  <c r="I92" i="37"/>
  <c r="I91" i="37"/>
  <c r="I90" i="37"/>
  <c r="H88" i="37"/>
  <c r="I87" i="37"/>
  <c r="I86" i="37"/>
  <c r="I85" i="37"/>
  <c r="H83" i="37"/>
  <c r="I82" i="37"/>
  <c r="I81" i="37"/>
  <c r="H78" i="37"/>
  <c r="I77" i="37"/>
  <c r="I76" i="37"/>
  <c r="I75" i="37"/>
  <c r="I74" i="37"/>
  <c r="H72" i="37"/>
  <c r="I71" i="37"/>
  <c r="I70" i="37"/>
  <c r="H67" i="37"/>
  <c r="I66" i="37"/>
  <c r="I65" i="37"/>
  <c r="H62" i="37"/>
  <c r="I61" i="37"/>
  <c r="I60" i="37"/>
  <c r="H57" i="37"/>
  <c r="I56" i="37"/>
  <c r="I55" i="37"/>
  <c r="H53" i="37"/>
  <c r="I52" i="37"/>
  <c r="I51" i="37"/>
  <c r="H49" i="37"/>
  <c r="I48" i="37"/>
  <c r="I47" i="37"/>
  <c r="I46" i="37"/>
  <c r="H44" i="37"/>
  <c r="I43" i="37"/>
  <c r="I42" i="37"/>
  <c r="H40" i="37"/>
  <c r="I39" i="37"/>
  <c r="I38" i="37"/>
  <c r="I37" i="37"/>
  <c r="I36" i="37"/>
  <c r="H34" i="37"/>
  <c r="I33" i="37"/>
  <c r="I32" i="37"/>
  <c r="H30" i="37"/>
  <c r="I29" i="37"/>
  <c r="I28" i="37"/>
  <c r="I27" i="37"/>
  <c r="H25" i="37"/>
  <c r="I24" i="37"/>
  <c r="I23" i="37"/>
  <c r="I22" i="37"/>
  <c r="I21" i="37"/>
  <c r="I20" i="37"/>
  <c r="I19" i="37"/>
  <c r="I18" i="37"/>
  <c r="I17" i="37"/>
  <c r="I16" i="37"/>
  <c r="H14" i="37"/>
  <c r="I13" i="37"/>
  <c r="I12" i="37"/>
  <c r="I11" i="37"/>
  <c r="I10" i="37"/>
  <c r="I9" i="37"/>
  <c r="I8" i="37"/>
  <c r="I7" i="37"/>
  <c r="I6" i="37"/>
  <c r="I5" i="37"/>
  <c r="G480" i="32"/>
  <c r="G479" i="32"/>
  <c r="H29" i="31"/>
  <c r="I28" i="31"/>
  <c r="I27" i="31"/>
  <c r="I26" i="31"/>
  <c r="I25" i="31"/>
  <c r="I24" i="31"/>
  <c r="I23" i="31"/>
  <c r="I22" i="31"/>
  <c r="I21" i="31"/>
  <c r="I20" i="31"/>
  <c r="I19" i="31"/>
  <c r="I18" i="31"/>
  <c r="I17" i="31"/>
  <c r="I16" i="31"/>
  <c r="I15" i="31"/>
  <c r="I14" i="31"/>
  <c r="I13" i="31"/>
  <c r="I12" i="31"/>
  <c r="I11" i="31"/>
  <c r="I10" i="31"/>
  <c r="I9" i="31"/>
  <c r="I8" i="31"/>
  <c r="I7" i="31"/>
  <c r="I6" i="31"/>
  <c r="I5" i="31"/>
  <c r="H397" i="30"/>
  <c r="I396" i="30"/>
  <c r="I395" i="30"/>
  <c r="H393" i="30"/>
  <c r="I392" i="30"/>
  <c r="H389" i="30"/>
  <c r="I388" i="30"/>
  <c r="I387" i="30"/>
  <c r="H385" i="30"/>
  <c r="I384" i="30"/>
  <c r="I383" i="30"/>
  <c r="H381" i="30"/>
  <c r="I380" i="30"/>
  <c r="I379" i="30"/>
  <c r="H377" i="30"/>
  <c r="I376" i="30"/>
  <c r="I375" i="30"/>
  <c r="H372" i="30"/>
  <c r="I371" i="30"/>
  <c r="I370" i="30"/>
  <c r="H368" i="30"/>
  <c r="I367" i="30"/>
  <c r="I366" i="30"/>
  <c r="I365" i="30"/>
  <c r="H362" i="30"/>
  <c r="I361" i="30"/>
  <c r="I360" i="30"/>
  <c r="I359" i="30"/>
  <c r="I358" i="30"/>
  <c r="I357" i="30"/>
  <c r="H355" i="30"/>
  <c r="I354" i="30"/>
  <c r="I353" i="30"/>
  <c r="G353" i="30"/>
  <c r="F353" i="30"/>
  <c r="H351" i="30"/>
  <c r="I350" i="30"/>
  <c r="I349" i="30"/>
  <c r="G349" i="30"/>
  <c r="F349" i="30"/>
  <c r="H347" i="30"/>
  <c r="I346" i="30"/>
  <c r="I345" i="30"/>
  <c r="G345" i="30"/>
  <c r="F345" i="30"/>
  <c r="H343" i="30"/>
  <c r="I342" i="30"/>
  <c r="I341" i="30"/>
  <c r="G341" i="30"/>
  <c r="F341" i="30"/>
  <c r="H339" i="30"/>
  <c r="I338" i="30"/>
  <c r="I337" i="30"/>
  <c r="H335" i="30"/>
  <c r="I334" i="30"/>
  <c r="I333" i="30"/>
  <c r="H331" i="30"/>
  <c r="I330" i="30"/>
  <c r="I329" i="30"/>
  <c r="I328" i="30"/>
  <c r="H326" i="30"/>
  <c r="I325" i="30"/>
  <c r="I324" i="30"/>
  <c r="I323" i="30"/>
  <c r="H321" i="30"/>
  <c r="I320" i="30"/>
  <c r="I319" i="30"/>
  <c r="H317" i="30"/>
  <c r="I316" i="30"/>
  <c r="I315" i="30"/>
  <c r="I314" i="30"/>
  <c r="H312" i="30"/>
  <c r="I311" i="30"/>
  <c r="I310" i="30"/>
  <c r="I309" i="30"/>
  <c r="I308" i="30"/>
  <c r="I307" i="30"/>
  <c r="H305" i="30"/>
  <c r="I304" i="30"/>
  <c r="I303" i="30"/>
  <c r="I302" i="30"/>
  <c r="I301" i="30"/>
  <c r="I300" i="30"/>
  <c r="H297" i="30"/>
  <c r="I296" i="30"/>
  <c r="I295" i="30"/>
  <c r="I294" i="30"/>
  <c r="I293" i="30"/>
  <c r="I292" i="30"/>
  <c r="I291" i="30"/>
  <c r="H289" i="30"/>
  <c r="I288" i="30"/>
  <c r="I287" i="30"/>
  <c r="H285" i="30"/>
  <c r="I284" i="30"/>
  <c r="I283" i="30"/>
  <c r="I282" i="30"/>
  <c r="I281" i="30"/>
  <c r="I280" i="30"/>
  <c r="I279" i="30"/>
  <c r="I278" i="30"/>
  <c r="I277" i="30"/>
  <c r="H275" i="30"/>
  <c r="I274" i="30"/>
  <c r="I273" i="30"/>
  <c r="I272" i="30"/>
  <c r="I271" i="30"/>
  <c r="I270" i="30"/>
  <c r="H268" i="30"/>
  <c r="I267" i="30"/>
  <c r="I266" i="30"/>
  <c r="I265" i="30"/>
  <c r="I264" i="30"/>
  <c r="H262" i="30"/>
  <c r="I261" i="30"/>
  <c r="I260" i="30"/>
  <c r="I259" i="30"/>
  <c r="I258" i="30"/>
  <c r="I257" i="30"/>
  <c r="I256" i="30"/>
  <c r="I255" i="30"/>
  <c r="I254" i="30"/>
  <c r="I253" i="30"/>
  <c r="H251" i="30"/>
  <c r="I250" i="30"/>
  <c r="I249" i="30"/>
  <c r="I248" i="30"/>
  <c r="I247" i="30"/>
  <c r="I246" i="30"/>
  <c r="I245" i="30"/>
  <c r="I244" i="30"/>
  <c r="I243" i="30"/>
  <c r="H241" i="30"/>
  <c r="I240" i="30"/>
  <c r="I239" i="30"/>
  <c r="I238" i="30"/>
  <c r="I237" i="30"/>
  <c r="I236" i="30"/>
  <c r="I235" i="30"/>
  <c r="I234" i="30"/>
  <c r="I233" i="30"/>
  <c r="H231" i="30"/>
  <c r="I230" i="30"/>
  <c r="I229" i="30"/>
  <c r="I228" i="30"/>
  <c r="I227" i="30"/>
  <c r="I226" i="30"/>
  <c r="I225" i="30"/>
  <c r="I224" i="30"/>
  <c r="I223" i="30"/>
  <c r="I222" i="30"/>
  <c r="I221" i="30"/>
  <c r="I220" i="30"/>
  <c r="I219" i="30"/>
  <c r="H216" i="30"/>
  <c r="I215" i="30"/>
  <c r="I214" i="30"/>
  <c r="I213" i="30"/>
  <c r="I212" i="30"/>
  <c r="H210" i="30"/>
  <c r="I209" i="30"/>
  <c r="I208" i="30"/>
  <c r="I207" i="30"/>
  <c r="H205" i="30"/>
  <c r="I204" i="30"/>
  <c r="I203" i="30"/>
  <c r="H201" i="30"/>
  <c r="I200" i="30"/>
  <c r="I199" i="30"/>
  <c r="I198" i="30"/>
  <c r="I197" i="30"/>
  <c r="I196" i="30"/>
  <c r="I195" i="30"/>
  <c r="I194" i="30"/>
  <c r="I193" i="30"/>
  <c r="I192" i="30"/>
  <c r="I191" i="30"/>
  <c r="I190" i="30"/>
  <c r="I189" i="30"/>
  <c r="I188" i="30"/>
  <c r="H186" i="30"/>
  <c r="I185" i="30"/>
  <c r="I184" i="30"/>
  <c r="I183" i="30"/>
  <c r="I182" i="30"/>
  <c r="I181" i="30"/>
  <c r="I180" i="30"/>
  <c r="I179" i="30"/>
  <c r="I178" i="30"/>
  <c r="I177" i="30"/>
  <c r="I176" i="30"/>
  <c r="I175" i="30"/>
  <c r="I174" i="30"/>
  <c r="I173" i="30"/>
  <c r="I172" i="30"/>
  <c r="I171" i="30"/>
  <c r="I170" i="30"/>
  <c r="H168" i="30"/>
  <c r="I167" i="30"/>
  <c r="I166" i="30"/>
  <c r="I165" i="30"/>
  <c r="H163" i="30"/>
  <c r="I162" i="30"/>
  <c r="I161" i="30"/>
  <c r="I160" i="30"/>
  <c r="I159" i="30"/>
  <c r="I158" i="30"/>
  <c r="I157" i="30"/>
  <c r="I156" i="30"/>
  <c r="I155" i="30"/>
  <c r="I154" i="30"/>
  <c r="I153" i="30"/>
  <c r="I152" i="30"/>
  <c r="I151" i="30"/>
  <c r="I150" i="30"/>
  <c r="I149" i="30"/>
  <c r="I148" i="30"/>
  <c r="I147" i="30"/>
  <c r="I146" i="30"/>
  <c r="I145" i="30"/>
  <c r="I144" i="30"/>
  <c r="I143" i="30"/>
  <c r="I142" i="30"/>
  <c r="I141" i="30"/>
  <c r="I140" i="30"/>
  <c r="I139" i="30"/>
  <c r="I138" i="30"/>
  <c r="I137" i="30"/>
  <c r="I136" i="30"/>
  <c r="I135" i="30"/>
  <c r="I134" i="30"/>
  <c r="I133" i="30"/>
  <c r="I132" i="30"/>
  <c r="I131" i="30"/>
  <c r="I130" i="30"/>
  <c r="I129" i="30"/>
  <c r="I128" i="30"/>
  <c r="I127" i="30"/>
  <c r="I126" i="30"/>
  <c r="I125" i="30"/>
  <c r="I124" i="30"/>
  <c r="I123" i="30"/>
  <c r="I122" i="30"/>
  <c r="I121" i="30"/>
  <c r="I120" i="30"/>
  <c r="I119" i="30"/>
  <c r="I118" i="30"/>
  <c r="I117" i="30"/>
  <c r="I116" i="30"/>
  <c r="I115" i="30"/>
  <c r="I114" i="30"/>
  <c r="I113" i="30"/>
  <c r="I112" i="30"/>
  <c r="I111" i="30"/>
  <c r="I110" i="30"/>
  <c r="I109" i="30"/>
  <c r="I108" i="30"/>
  <c r="I107" i="30"/>
  <c r="I106" i="30"/>
  <c r="I105" i="30"/>
  <c r="I104" i="30"/>
  <c r="I103" i="30"/>
  <c r="I102" i="30"/>
  <c r="I101" i="30"/>
  <c r="H99" i="30"/>
  <c r="I98" i="30"/>
  <c r="I97" i="30"/>
  <c r="I96" i="30"/>
  <c r="I95" i="30"/>
  <c r="I94" i="30"/>
  <c r="I93" i="30"/>
  <c r="I92" i="30"/>
  <c r="I91" i="30"/>
  <c r="I90" i="30"/>
  <c r="I89" i="30"/>
  <c r="H87" i="30"/>
  <c r="I86" i="30"/>
  <c r="I85" i="30"/>
  <c r="I84" i="30"/>
  <c r="I83" i="30"/>
  <c r="I82" i="30"/>
  <c r="I81" i="30"/>
  <c r="I80" i="30"/>
  <c r="I79" i="30"/>
  <c r="I78" i="30"/>
  <c r="I77" i="30"/>
  <c r="H75" i="30"/>
  <c r="I74" i="30"/>
  <c r="I73" i="30"/>
  <c r="I72" i="30"/>
  <c r="I71" i="30"/>
  <c r="H69" i="30"/>
  <c r="I68" i="30"/>
  <c r="I67" i="30"/>
  <c r="H64" i="30"/>
  <c r="I63" i="30"/>
  <c r="I62" i="30"/>
  <c r="I61" i="30"/>
  <c r="H59" i="30"/>
  <c r="I58" i="30"/>
  <c r="I57" i="30"/>
  <c r="I56" i="30"/>
  <c r="I55" i="30"/>
  <c r="I54" i="30"/>
  <c r="I53" i="30"/>
  <c r="I52" i="30"/>
  <c r="I51" i="30"/>
  <c r="I50" i="30"/>
  <c r="H48" i="30"/>
  <c r="I47" i="30"/>
  <c r="I46" i="30"/>
  <c r="I45" i="30"/>
  <c r="H42" i="30"/>
  <c r="I41" i="30"/>
  <c r="I40" i="30"/>
  <c r="I39" i="30"/>
  <c r="H37" i="30"/>
  <c r="I36" i="30"/>
  <c r="I35" i="30"/>
  <c r="I34" i="30"/>
  <c r="H31" i="30"/>
  <c r="I30" i="30"/>
  <c r="I29" i="30"/>
  <c r="I28" i="30"/>
  <c r="I27" i="30"/>
  <c r="H25" i="30"/>
  <c r="I24" i="30"/>
  <c r="I23" i="30"/>
  <c r="I22" i="30"/>
  <c r="H20" i="30"/>
  <c r="I19" i="30"/>
  <c r="I18" i="30"/>
  <c r="I17" i="30"/>
  <c r="H15" i="30"/>
  <c r="I14" i="30"/>
  <c r="I13" i="30"/>
  <c r="I12" i="30"/>
  <c r="H10" i="30"/>
  <c r="I9" i="30"/>
  <c r="I8" i="30"/>
  <c r="I7" i="30"/>
  <c r="H50" i="11"/>
  <c r="I49" i="11"/>
  <c r="I48" i="11"/>
  <c r="I47" i="11"/>
  <c r="I46" i="11"/>
  <c r="I45" i="11"/>
  <c r="I44" i="11"/>
  <c r="I43" i="11"/>
  <c r="I42" i="11"/>
  <c r="I41" i="11"/>
  <c r="I40" i="11"/>
  <c r="I39" i="11"/>
  <c r="I38" i="11"/>
  <c r="I37" i="11"/>
  <c r="I36" i="11"/>
  <c r="I35" i="11"/>
  <c r="I34" i="11"/>
  <c r="I33" i="11"/>
  <c r="I32" i="11"/>
  <c r="H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F120" i="36"/>
  <c r="F119" i="36"/>
  <c r="F118" i="36"/>
  <c r="F117" i="36"/>
  <c r="F116" i="36"/>
  <c r="F115" i="36"/>
  <c r="F114" i="36"/>
  <c r="F113" i="36"/>
  <c r="F111" i="36"/>
  <c r="D111" i="36"/>
  <c r="C111" i="36"/>
  <c r="B111" i="36"/>
  <c r="F109" i="36"/>
  <c r="D109" i="36"/>
  <c r="F107" i="36"/>
  <c r="E107" i="36"/>
  <c r="C107" i="36"/>
  <c r="B107" i="36"/>
  <c r="F105" i="36"/>
  <c r="E105" i="36"/>
  <c r="D105" i="36"/>
  <c r="B105" i="36"/>
  <c r="F103" i="36"/>
  <c r="E103" i="36"/>
  <c r="B103" i="36"/>
  <c r="F101" i="36"/>
  <c r="E101" i="36"/>
  <c r="D101" i="36"/>
  <c r="B101" i="36"/>
  <c r="F98" i="36"/>
  <c r="E98" i="36"/>
  <c r="D98" i="36"/>
  <c r="B98" i="36"/>
  <c r="F96" i="36"/>
  <c r="E96" i="36"/>
  <c r="D96" i="36"/>
  <c r="B96" i="36"/>
  <c r="F93" i="36"/>
  <c r="E93" i="36"/>
  <c r="D93" i="36"/>
  <c r="B93" i="36"/>
  <c r="F91" i="36"/>
  <c r="E91" i="36"/>
  <c r="B91" i="36"/>
  <c r="F89" i="36"/>
  <c r="E89" i="36"/>
  <c r="C89" i="36"/>
  <c r="B89" i="36"/>
  <c r="F87" i="36"/>
  <c r="E87" i="36"/>
  <c r="C87" i="36"/>
  <c r="B87" i="36"/>
  <c r="F85" i="36"/>
  <c r="E85" i="36"/>
  <c r="D85" i="36"/>
  <c r="C85" i="36"/>
  <c r="B85" i="36"/>
  <c r="F83" i="36"/>
  <c r="E83" i="36"/>
  <c r="D83" i="36"/>
  <c r="C83" i="36"/>
  <c r="B83" i="36"/>
  <c r="F81" i="36"/>
  <c r="E81" i="36"/>
  <c r="B81" i="36"/>
  <c r="F79" i="36"/>
  <c r="E79" i="36"/>
  <c r="D79" i="36"/>
  <c r="B79" i="36"/>
  <c r="F77" i="36"/>
  <c r="E77" i="36"/>
  <c r="D77" i="36"/>
  <c r="B77" i="36"/>
  <c r="F75" i="36"/>
  <c r="E75" i="36"/>
  <c r="D75" i="36"/>
  <c r="B75" i="36"/>
  <c r="F73" i="36"/>
  <c r="E73" i="36"/>
  <c r="D73" i="36"/>
  <c r="B73" i="36"/>
  <c r="F71" i="36"/>
  <c r="E71" i="36"/>
  <c r="D71" i="36"/>
  <c r="B71" i="36"/>
  <c r="F69" i="36"/>
  <c r="E69" i="36"/>
  <c r="D69" i="36"/>
  <c r="B69" i="36"/>
  <c r="F67" i="36"/>
  <c r="E67" i="36"/>
  <c r="D67" i="36"/>
  <c r="B67" i="36"/>
  <c r="F65" i="36"/>
  <c r="E65" i="36"/>
  <c r="D65" i="36"/>
  <c r="B65" i="36"/>
  <c r="F63" i="36"/>
  <c r="E63" i="36"/>
  <c r="B63" i="36"/>
  <c r="F61" i="36"/>
  <c r="E61" i="36"/>
  <c r="D61" i="36"/>
  <c r="B61" i="36"/>
  <c r="F59" i="36"/>
  <c r="E59" i="36"/>
  <c r="D59" i="36"/>
  <c r="B59" i="36"/>
  <c r="F57" i="36"/>
  <c r="E57" i="36"/>
  <c r="D57" i="36"/>
  <c r="B57" i="36"/>
  <c r="F55" i="36"/>
  <c r="E55" i="36"/>
  <c r="D55" i="36"/>
  <c r="B55" i="36"/>
  <c r="F53" i="36"/>
  <c r="E53" i="36"/>
  <c r="D53" i="36"/>
  <c r="B53" i="36"/>
  <c r="F51" i="36"/>
  <c r="E51" i="36"/>
  <c r="D51" i="36"/>
  <c r="B51" i="36"/>
  <c r="F48" i="36"/>
  <c r="E48" i="36"/>
  <c r="B48" i="36"/>
  <c r="F46" i="36"/>
  <c r="E46" i="36"/>
  <c r="D46" i="36"/>
  <c r="B46" i="36"/>
  <c r="F44" i="36"/>
  <c r="E44" i="36"/>
  <c r="D44" i="36"/>
  <c r="B44" i="36"/>
  <c r="F42" i="36"/>
  <c r="E42" i="36"/>
  <c r="D42" i="36"/>
  <c r="B42" i="36"/>
  <c r="F40" i="36"/>
  <c r="E40" i="36"/>
  <c r="D40" i="36"/>
  <c r="B40" i="36"/>
  <c r="F38" i="36"/>
  <c r="E38" i="36"/>
  <c r="D38" i="36"/>
  <c r="B38" i="36"/>
  <c r="F36" i="36"/>
  <c r="E36" i="36"/>
  <c r="D36" i="36"/>
  <c r="B36" i="36"/>
  <c r="F34" i="36"/>
  <c r="E34" i="36"/>
  <c r="D34" i="36"/>
  <c r="B34" i="36"/>
  <c r="F32" i="36"/>
  <c r="E32" i="36"/>
  <c r="D32" i="36"/>
  <c r="B32" i="36"/>
  <c r="F30" i="36"/>
  <c r="E30" i="36"/>
  <c r="D30" i="36"/>
  <c r="B30" i="36"/>
  <c r="F28" i="36"/>
  <c r="E28" i="36"/>
  <c r="D28" i="36"/>
  <c r="B28" i="36"/>
  <c r="C27" i="36"/>
  <c r="F25" i="36"/>
  <c r="E25" i="36"/>
  <c r="D25" i="36"/>
  <c r="B25" i="36"/>
  <c r="F23" i="36"/>
  <c r="E23" i="36"/>
  <c r="D23" i="36"/>
  <c r="B23" i="36"/>
  <c r="F21" i="36"/>
  <c r="E21" i="36"/>
  <c r="D21" i="36"/>
  <c r="B21" i="36"/>
  <c r="C20" i="36"/>
  <c r="F18" i="36"/>
  <c r="E18" i="36"/>
  <c r="D18" i="36"/>
  <c r="B18" i="36"/>
  <c r="F16" i="36"/>
  <c r="E16" i="36"/>
  <c r="D16" i="36"/>
  <c r="B16" i="36"/>
  <c r="F13" i="36"/>
  <c r="E13" i="36"/>
  <c r="D13" i="36"/>
  <c r="B13" i="36"/>
  <c r="F11" i="36"/>
  <c r="E11" i="36"/>
  <c r="D11" i="36"/>
  <c r="B11" i="36"/>
  <c r="F9" i="36"/>
  <c r="E9" i="36"/>
  <c r="D9" i="36"/>
  <c r="B9" i="36"/>
  <c r="F7" i="36"/>
  <c r="E7" i="36"/>
  <c r="B7" i="36"/>
  <c r="F5" i="36"/>
  <c r="E5" i="36"/>
  <c r="B5" i="36"/>
  <c r="F14" i="12"/>
  <c r="F13" i="12"/>
  <c r="F12" i="12"/>
  <c r="F11" i="12"/>
  <c r="F10" i="12"/>
  <c r="F9" i="12"/>
  <c r="F8" i="12"/>
  <c r="F7" i="12"/>
  <c r="F5" i="12"/>
  <c r="D5" i="12"/>
  <c r="C5" i="12"/>
  <c r="B5" i="12"/>
  <c r="F4" i="12"/>
  <c r="D4" i="12"/>
  <c r="C4" i="12"/>
  <c r="B4" i="12"/>
  <c r="I306" i="7"/>
  <c r="I304" i="7"/>
  <c r="I303" i="7"/>
  <c r="I302" i="7"/>
  <c r="I301" i="7"/>
  <c r="I293" i="7"/>
  <c r="I291" i="7"/>
  <c r="I289" i="7"/>
  <c r="I287" i="7"/>
  <c r="I285" i="7"/>
  <c r="I283" i="7"/>
  <c r="I281" i="7"/>
  <c r="I279" i="7"/>
  <c r="I277" i="7"/>
  <c r="I275" i="7"/>
  <c r="I272" i="7"/>
  <c r="I270" i="7"/>
  <c r="I268" i="7"/>
  <c r="I266" i="7"/>
  <c r="I264" i="7"/>
  <c r="I262" i="7"/>
  <c r="I260" i="7"/>
  <c r="I258" i="7"/>
  <c r="I256" i="7"/>
  <c r="I254" i="7"/>
  <c r="I253" i="7"/>
  <c r="I252" i="7"/>
  <c r="I251" i="7"/>
  <c r="H250" i="7"/>
  <c r="H249" i="7"/>
  <c r="I248" i="7"/>
  <c r="H246" i="7"/>
  <c r="I245" i="7"/>
  <c r="H243" i="7"/>
  <c r="I242" i="7"/>
  <c r="I241" i="7"/>
  <c r="I238" i="7"/>
  <c r="I237" i="7"/>
  <c r="I235" i="7"/>
  <c r="I234" i="7"/>
  <c r="H231" i="7"/>
  <c r="K230" i="7"/>
  <c r="I230" i="7"/>
  <c r="K229" i="7"/>
  <c r="I229" i="7"/>
  <c r="I227" i="7"/>
  <c r="I225" i="7"/>
  <c r="I224" i="7"/>
  <c r="I223" i="7"/>
  <c r="H220" i="7"/>
  <c r="I219" i="7"/>
  <c r="I218" i="7"/>
  <c r="I217" i="7"/>
  <c r="I215" i="7"/>
  <c r="I214" i="7"/>
  <c r="I213" i="7"/>
  <c r="I211" i="7"/>
  <c r="I210" i="7"/>
  <c r="I209" i="7"/>
  <c r="I206" i="7"/>
  <c r="I205" i="7"/>
  <c r="I204" i="7"/>
  <c r="I202" i="7"/>
  <c r="I201" i="7"/>
  <c r="I200" i="7"/>
  <c r="I199" i="7"/>
  <c r="I198" i="7"/>
  <c r="I195" i="7"/>
  <c r="I194" i="7"/>
  <c r="I193" i="7"/>
  <c r="I191" i="7"/>
  <c r="I190" i="7"/>
  <c r="I189" i="7"/>
  <c r="I186" i="7"/>
  <c r="I185" i="7"/>
  <c r="I184" i="7"/>
  <c r="I183" i="7"/>
  <c r="I182" i="7"/>
  <c r="I181" i="7"/>
  <c r="I180" i="7"/>
  <c r="I179" i="7"/>
  <c r="I177" i="7"/>
  <c r="I176" i="7"/>
  <c r="I175" i="7"/>
  <c r="I174" i="7"/>
  <c r="I173" i="7"/>
  <c r="I172" i="7"/>
  <c r="I171" i="7"/>
  <c r="I170" i="7"/>
  <c r="I169" i="7"/>
  <c r="I168" i="7"/>
  <c r="I167" i="7"/>
  <c r="I166" i="7"/>
  <c r="I165" i="7"/>
  <c r="I164" i="7"/>
  <c r="I163" i="7"/>
  <c r="I161" i="7"/>
  <c r="I160" i="7"/>
  <c r="I159" i="7"/>
  <c r="I158" i="7"/>
  <c r="I157" i="7"/>
  <c r="I156" i="7"/>
  <c r="I155" i="7"/>
  <c r="I154" i="7"/>
  <c r="I152" i="7"/>
  <c r="I151" i="7"/>
  <c r="I150" i="7"/>
  <c r="H148" i="7"/>
  <c r="H145" i="7"/>
  <c r="I144" i="7"/>
  <c r="H142" i="7"/>
  <c r="I141" i="7"/>
  <c r="H139" i="7"/>
  <c r="I138" i="7"/>
  <c r="H136" i="7"/>
  <c r="I135" i="7"/>
  <c r="I134" i="7"/>
  <c r="I133" i="7"/>
  <c r="H131" i="7"/>
  <c r="I130" i="7"/>
  <c r="I129" i="7"/>
  <c r="I128" i="7"/>
  <c r="I127" i="7"/>
  <c r="H125" i="7"/>
  <c r="I124" i="7"/>
  <c r="I123" i="7"/>
  <c r="I122" i="7"/>
  <c r="I121" i="7"/>
  <c r="I120" i="7"/>
  <c r="I119" i="7"/>
  <c r="I117" i="7"/>
  <c r="I116" i="7"/>
  <c r="I115" i="7"/>
  <c r="I114" i="7"/>
  <c r="I113" i="7"/>
  <c r="I112" i="7"/>
  <c r="I110" i="7"/>
  <c r="I109" i="7"/>
  <c r="I108" i="7"/>
  <c r="I107" i="7"/>
  <c r="I106" i="7"/>
  <c r="I105" i="7"/>
  <c r="I104" i="7"/>
  <c r="I103" i="7"/>
  <c r="I102" i="7"/>
  <c r="I101" i="7"/>
  <c r="I100" i="7"/>
  <c r="I99" i="7"/>
  <c r="H97" i="7"/>
  <c r="I96" i="7"/>
  <c r="I95" i="7"/>
  <c r="K94" i="7"/>
  <c r="J94" i="7"/>
  <c r="I94" i="7"/>
  <c r="K93" i="7"/>
  <c r="J93" i="7"/>
  <c r="I93" i="7"/>
  <c r="I92" i="7"/>
  <c r="I91" i="7"/>
  <c r="I90" i="7"/>
  <c r="I89" i="7"/>
  <c r="I88" i="7"/>
  <c r="K86" i="7"/>
  <c r="J86" i="7"/>
  <c r="I85" i="7"/>
  <c r="I84" i="7"/>
  <c r="I83" i="7"/>
  <c r="K80" i="7"/>
  <c r="J80" i="7"/>
  <c r="I80" i="7"/>
  <c r="I79" i="7"/>
  <c r="I78" i="7"/>
  <c r="I77" i="7"/>
  <c r="I74" i="7"/>
  <c r="I73" i="7"/>
  <c r="H69" i="7"/>
  <c r="I68" i="7"/>
  <c r="H67" i="7"/>
  <c r="I66" i="7"/>
  <c r="I65" i="7"/>
  <c r="I64" i="7"/>
  <c r="I63" i="7"/>
  <c r="I62" i="7"/>
  <c r="H60" i="7"/>
  <c r="I59" i="7"/>
  <c r="I58" i="7"/>
  <c r="I57" i="7"/>
  <c r="I56" i="7"/>
  <c r="I55" i="7"/>
  <c r="I54" i="7"/>
  <c r="I53" i="7"/>
  <c r="I52" i="7"/>
  <c r="H49" i="7"/>
  <c r="I48" i="7"/>
  <c r="I47" i="7"/>
  <c r="I46" i="7"/>
  <c r="I45" i="7"/>
  <c r="H42" i="7"/>
  <c r="I41" i="7"/>
  <c r="H39" i="7"/>
  <c r="I38" i="7"/>
  <c r="H37" i="7"/>
  <c r="I36" i="7"/>
  <c r="I35" i="7"/>
  <c r="I34" i="7"/>
  <c r="I33" i="7"/>
  <c r="I32" i="7"/>
  <c r="I31" i="7"/>
  <c r="H29" i="7"/>
  <c r="I28" i="7"/>
  <c r="H26" i="7"/>
  <c r="I25" i="7"/>
  <c r="H23" i="7"/>
  <c r="I22" i="7"/>
  <c r="H20" i="7"/>
  <c r="I19" i="7"/>
  <c r="I18" i="7"/>
  <c r="I17" i="7"/>
  <c r="I16" i="7"/>
  <c r="I15" i="7"/>
  <c r="I14" i="7"/>
  <c r="H11" i="7"/>
  <c r="I10" i="7"/>
  <c r="I9" i="7"/>
  <c r="D372" i="6"/>
  <c r="D371" i="6"/>
  <c r="D370" i="6"/>
  <c r="D369" i="6"/>
  <c r="D368" i="6"/>
  <c r="D367" i="6"/>
  <c r="D366" i="6"/>
  <c r="D365" i="6"/>
  <c r="D364" i="6"/>
  <c r="D363" i="6"/>
  <c r="D362" i="6"/>
  <c r="D361" i="6"/>
  <c r="D360" i="6"/>
  <c r="D359" i="6"/>
  <c r="D358" i="6"/>
  <c r="D357" i="6"/>
  <c r="D356" i="6"/>
  <c r="D355" i="6"/>
  <c r="D354" i="6"/>
  <c r="D353" i="6"/>
  <c r="D352" i="6"/>
  <c r="D351" i="6"/>
  <c r="D350" i="6"/>
  <c r="D349" i="6"/>
  <c r="D348" i="6"/>
  <c r="D347" i="6"/>
  <c r="D346" i="6"/>
  <c r="D345" i="6"/>
  <c r="D344" i="6"/>
  <c r="D343" i="6"/>
  <c r="D342" i="6"/>
  <c r="D341" i="6"/>
  <c r="D340" i="6"/>
  <c r="D339" i="6"/>
  <c r="D338" i="6"/>
  <c r="D337" i="6"/>
  <c r="D336" i="6"/>
  <c r="D335" i="6"/>
  <c r="D334" i="6"/>
  <c r="D333" i="6"/>
  <c r="D332" i="6"/>
  <c r="D331" i="6"/>
  <c r="D330" i="6"/>
  <c r="D329" i="6"/>
  <c r="D328" i="6"/>
  <c r="D327" i="6"/>
  <c r="D326" i="6"/>
  <c r="D325" i="6"/>
  <c r="D324" i="6"/>
  <c r="D323" i="6"/>
  <c r="D322" i="6"/>
  <c r="D321" i="6"/>
  <c r="D320" i="6"/>
  <c r="D319" i="6"/>
  <c r="D318" i="6"/>
  <c r="D317" i="6"/>
  <c r="D316" i="6"/>
  <c r="D315" i="6"/>
  <c r="D314" i="6"/>
  <c r="D313" i="6"/>
  <c r="D312" i="6"/>
  <c r="D311" i="6"/>
  <c r="D310" i="6"/>
  <c r="D309" i="6"/>
  <c r="D308" i="6"/>
  <c r="D307" i="6"/>
  <c r="D306" i="6"/>
  <c r="D305" i="6"/>
  <c r="D304" i="6"/>
  <c r="D303" i="6"/>
  <c r="D302" i="6"/>
  <c r="D301" i="6"/>
  <c r="D299" i="6"/>
  <c r="D298" i="6"/>
  <c r="D297" i="6"/>
  <c r="D296" i="6"/>
  <c r="D295" i="6"/>
  <c r="D294" i="6"/>
  <c r="D293" i="6"/>
  <c r="C293" i="6"/>
  <c r="D292" i="6"/>
  <c r="D291" i="6"/>
  <c r="D290" i="6"/>
  <c r="D289" i="6"/>
  <c r="D288" i="6"/>
  <c r="D287" i="6"/>
  <c r="D286" i="6"/>
  <c r="D285" i="6"/>
  <c r="D284" i="6"/>
  <c r="D283" i="6"/>
  <c r="D282" i="6"/>
  <c r="F281" i="6"/>
  <c r="F280" i="6"/>
  <c r="F279" i="6"/>
  <c r="F278" i="6"/>
  <c r="F277" i="6"/>
  <c r="F276" i="6"/>
  <c r="F275" i="6"/>
  <c r="F274" i="6"/>
  <c r="F273" i="6"/>
  <c r="C273" i="6"/>
  <c r="B273" i="6"/>
  <c r="F271" i="6"/>
  <c r="C271" i="6"/>
  <c r="B271" i="6"/>
  <c r="F270" i="6"/>
  <c r="F269" i="6"/>
  <c r="F268" i="6"/>
  <c r="F267" i="6"/>
  <c r="B267" i="6"/>
  <c r="F266" i="6"/>
  <c r="F265" i="6"/>
  <c r="D265" i="6"/>
  <c r="B265" i="6"/>
  <c r="F264" i="6"/>
  <c r="B264" i="6"/>
  <c r="F263" i="6"/>
  <c r="F262" i="6"/>
  <c r="F261" i="6"/>
  <c r="F260" i="6"/>
  <c r="F259" i="6"/>
  <c r="F258" i="6"/>
  <c r="F257" i="6"/>
  <c r="F256" i="6"/>
  <c r="F255" i="6"/>
  <c r="F254" i="6"/>
  <c r="F253" i="6"/>
  <c r="F252" i="6"/>
  <c r="F251" i="6"/>
  <c r="F250" i="6"/>
  <c r="F249" i="6"/>
  <c r="F248" i="6"/>
  <c r="F247" i="6"/>
  <c r="F246" i="6"/>
  <c r="F245" i="6"/>
  <c r="F244" i="6"/>
  <c r="D244" i="6"/>
  <c r="B244" i="6"/>
  <c r="F243" i="6"/>
  <c r="D243" i="6"/>
  <c r="B243" i="6"/>
  <c r="F242" i="6"/>
  <c r="D242" i="6"/>
  <c r="B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B189" i="6"/>
  <c r="F188" i="6"/>
  <c r="F187" i="6"/>
  <c r="F186" i="6"/>
  <c r="F185" i="6"/>
  <c r="F184" i="6"/>
  <c r="B184" i="6"/>
  <c r="F183" i="6"/>
  <c r="F182" i="6"/>
  <c r="F181" i="6"/>
  <c r="F180" i="6"/>
  <c r="F179" i="6"/>
  <c r="F178" i="6"/>
  <c r="F177" i="6"/>
  <c r="F176" i="6"/>
  <c r="F175" i="6"/>
  <c r="F174" i="6"/>
  <c r="F173" i="6"/>
  <c r="F172" i="6"/>
  <c r="F171" i="6"/>
  <c r="D171" i="6"/>
  <c r="B171" i="6"/>
  <c r="F170" i="6"/>
  <c r="D170" i="6"/>
  <c r="B170" i="6"/>
  <c r="F169" i="6"/>
  <c r="F168" i="6"/>
  <c r="F167" i="6"/>
  <c r="F166" i="6"/>
  <c r="B166" i="6"/>
  <c r="F165" i="6"/>
  <c r="B165" i="6"/>
  <c r="F164" i="6"/>
  <c r="F163" i="6"/>
  <c r="F162" i="6"/>
  <c r="F161" i="6"/>
  <c r="D161" i="6"/>
  <c r="B161" i="6"/>
  <c r="F160" i="6"/>
  <c r="F159" i="6"/>
  <c r="F158" i="6"/>
  <c r="F157" i="6"/>
  <c r="F156" i="6"/>
  <c r="F155" i="6"/>
  <c r="F154" i="6"/>
  <c r="F153" i="6"/>
  <c r="F152" i="6"/>
  <c r="F151" i="6"/>
  <c r="F150" i="6"/>
  <c r="F149" i="6"/>
  <c r="D149" i="6"/>
  <c r="B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D97" i="6"/>
  <c r="B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B62" i="6"/>
  <c r="F61" i="6"/>
  <c r="C61" i="6"/>
  <c r="F60" i="6"/>
  <c r="F59" i="6"/>
  <c r="F58" i="6"/>
  <c r="F57" i="6"/>
  <c r="F56" i="6"/>
  <c r="D56" i="6"/>
  <c r="B56" i="6"/>
  <c r="F55" i="6"/>
  <c r="F54" i="6"/>
  <c r="F53" i="6"/>
  <c r="F52" i="6"/>
  <c r="F51" i="6"/>
  <c r="F50" i="6"/>
  <c r="F49" i="6"/>
  <c r="C49" i="6"/>
  <c r="B49" i="6"/>
  <c r="F48" i="6"/>
  <c r="F47" i="6"/>
  <c r="F46" i="6"/>
  <c r="F45" i="6"/>
  <c r="F44" i="6"/>
  <c r="F43" i="6"/>
  <c r="F42" i="6"/>
  <c r="D42" i="6"/>
  <c r="C42" i="6"/>
  <c r="B42" i="6"/>
  <c r="F41" i="6"/>
  <c r="C41" i="6"/>
  <c r="B41" i="6"/>
  <c r="F40" i="6"/>
  <c r="F39" i="6"/>
  <c r="F38" i="6"/>
  <c r="F37" i="6"/>
  <c r="F36" i="6"/>
  <c r="F35" i="6"/>
  <c r="F34" i="6"/>
  <c r="D34" i="6"/>
  <c r="C34" i="6"/>
  <c r="B34" i="6"/>
  <c r="F33" i="6"/>
  <c r="D33" i="6"/>
  <c r="C33" i="6"/>
  <c r="B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D5" i="6"/>
  <c r="B5" i="6"/>
  <c r="C4" i="6"/>
  <c r="A1" i="6"/>
  <c r="F228" i="22"/>
  <c r="F223" i="22"/>
  <c r="F222" i="22"/>
  <c r="F221" i="22"/>
  <c r="F220" i="22"/>
  <c r="F219" i="22"/>
  <c r="F218" i="22"/>
  <c r="F217" i="22"/>
  <c r="I216" i="22"/>
  <c r="H216" i="22"/>
  <c r="F216" i="22"/>
  <c r="F214" i="22"/>
  <c r="F212" i="22"/>
  <c r="F210" i="22"/>
  <c r="F208" i="22"/>
  <c r="F206" i="22"/>
  <c r="F204" i="22"/>
  <c r="F202" i="22"/>
  <c r="F200" i="22"/>
  <c r="F198" i="22"/>
  <c r="F196" i="22"/>
  <c r="F194" i="22"/>
  <c r="F192" i="22"/>
  <c r="F190" i="22"/>
  <c r="F188" i="22"/>
  <c r="F186" i="22"/>
  <c r="F184" i="22"/>
  <c r="F182" i="22"/>
  <c r="F179" i="22"/>
  <c r="F177" i="22"/>
  <c r="F175" i="22"/>
  <c r="F172" i="22"/>
  <c r="F170" i="22"/>
  <c r="F168" i="22"/>
  <c r="F166" i="22"/>
  <c r="F164" i="22"/>
  <c r="F162" i="22"/>
  <c r="F160" i="22"/>
  <c r="F158" i="22"/>
  <c r="F156" i="22"/>
  <c r="F154" i="22"/>
  <c r="F151" i="22"/>
  <c r="F149" i="22"/>
  <c r="F146" i="22"/>
  <c r="F144" i="22"/>
  <c r="F142" i="22"/>
  <c r="H141" i="22"/>
  <c r="F140" i="22"/>
  <c r="F139" i="22"/>
  <c r="F138" i="22"/>
  <c r="F137" i="22"/>
  <c r="F136" i="22"/>
  <c r="F134" i="22"/>
  <c r="B134" i="22"/>
  <c r="F132" i="22"/>
  <c r="F130" i="22"/>
  <c r="B130" i="22"/>
  <c r="F128" i="22"/>
  <c r="B128" i="22"/>
  <c r="F126" i="22"/>
  <c r="F124" i="22"/>
  <c r="F122" i="22"/>
  <c r="F120" i="22"/>
  <c r="B120" i="22"/>
  <c r="F118" i="22"/>
  <c r="F116" i="22"/>
  <c r="F114" i="22"/>
  <c r="F112" i="22"/>
  <c r="F110" i="22"/>
  <c r="F108" i="22"/>
  <c r="H107" i="22"/>
  <c r="F106" i="22"/>
  <c r="E106" i="22"/>
  <c r="D106" i="22"/>
  <c r="C106" i="22"/>
  <c r="B106" i="22"/>
  <c r="F104" i="22"/>
  <c r="E104" i="22"/>
  <c r="D104" i="22"/>
  <c r="C104" i="22"/>
  <c r="B104" i="22"/>
  <c r="F102" i="22"/>
  <c r="E102" i="22"/>
  <c r="D102" i="22"/>
  <c r="C102" i="22"/>
  <c r="B102" i="22"/>
  <c r="F100" i="22"/>
  <c r="E100" i="22"/>
  <c r="D100" i="22"/>
  <c r="C100" i="22"/>
  <c r="B100" i="22"/>
  <c r="F98" i="22"/>
  <c r="E98" i="22"/>
  <c r="D98" i="22"/>
  <c r="C98" i="22"/>
  <c r="B98" i="22"/>
  <c r="F96" i="22"/>
  <c r="E96" i="22"/>
  <c r="D96" i="22"/>
  <c r="C96" i="22"/>
  <c r="B96" i="22"/>
  <c r="C95" i="22"/>
  <c r="F93" i="22"/>
  <c r="E93" i="22"/>
  <c r="D93" i="22"/>
  <c r="C93" i="22"/>
  <c r="B93" i="22"/>
  <c r="F91" i="22"/>
  <c r="E91" i="22"/>
  <c r="D91" i="22"/>
  <c r="C91" i="22"/>
  <c r="B91" i="22"/>
  <c r="F89" i="22"/>
  <c r="E89" i="22"/>
  <c r="D89" i="22"/>
  <c r="C89" i="22"/>
  <c r="B89" i="22"/>
  <c r="F87" i="22"/>
  <c r="E87" i="22"/>
  <c r="D87" i="22"/>
  <c r="C87" i="22"/>
  <c r="B87" i="22"/>
  <c r="F85" i="22"/>
  <c r="E85" i="22"/>
  <c r="D85" i="22"/>
  <c r="C85" i="22"/>
  <c r="B85" i="22"/>
  <c r="F83" i="22"/>
  <c r="E83" i="22"/>
  <c r="D83" i="22"/>
  <c r="C83" i="22"/>
  <c r="B83" i="22"/>
  <c r="F81" i="22"/>
  <c r="E81" i="22"/>
  <c r="D81" i="22"/>
  <c r="C81" i="22"/>
  <c r="B81" i="22"/>
  <c r="F79" i="22"/>
  <c r="E79" i="22"/>
  <c r="D79" i="22"/>
  <c r="C79" i="22"/>
  <c r="B79" i="22"/>
  <c r="F77" i="22"/>
  <c r="E77" i="22"/>
  <c r="D77" i="22"/>
  <c r="C77" i="22"/>
  <c r="B77" i="22"/>
  <c r="C76" i="22"/>
  <c r="F74" i="22"/>
  <c r="E74" i="22"/>
  <c r="D74" i="22"/>
  <c r="C74" i="22"/>
  <c r="B74" i="22"/>
  <c r="F72" i="22"/>
  <c r="E72" i="22"/>
  <c r="D72" i="22"/>
  <c r="C72" i="22"/>
  <c r="B72" i="22"/>
  <c r="F70" i="22"/>
  <c r="E70" i="22"/>
  <c r="D70" i="22"/>
  <c r="C70" i="22"/>
  <c r="B70" i="22"/>
  <c r="F68" i="22"/>
  <c r="E68" i="22"/>
  <c r="D68" i="22"/>
  <c r="C68" i="22"/>
  <c r="B68" i="22"/>
  <c r="F66" i="22"/>
  <c r="E66" i="22"/>
  <c r="D66" i="22"/>
  <c r="C66" i="22"/>
  <c r="B66" i="22"/>
  <c r="F64" i="22"/>
  <c r="E64" i="22"/>
  <c r="D64" i="22"/>
  <c r="C64" i="22"/>
  <c r="B64" i="22"/>
  <c r="F62" i="22"/>
  <c r="E62" i="22"/>
  <c r="D62" i="22"/>
  <c r="C62" i="22"/>
  <c r="B62" i="22"/>
  <c r="F60" i="22"/>
  <c r="E60" i="22"/>
  <c r="D60" i="22"/>
  <c r="C60" i="22"/>
  <c r="B60" i="22"/>
  <c r="F58" i="22"/>
  <c r="E58" i="22"/>
  <c r="D58" i="22"/>
  <c r="C58" i="22"/>
  <c r="B58" i="22"/>
  <c r="F56" i="22"/>
  <c r="E56" i="22"/>
  <c r="D56" i="22"/>
  <c r="C56" i="22"/>
  <c r="B56" i="22"/>
  <c r="F54" i="22"/>
  <c r="E54" i="22"/>
  <c r="D54" i="22"/>
  <c r="C54" i="22"/>
  <c r="B54" i="22"/>
  <c r="F52" i="22"/>
  <c r="E52" i="22"/>
  <c r="D52" i="22"/>
  <c r="C52" i="22"/>
  <c r="B52" i="22"/>
  <c r="F50" i="22"/>
  <c r="E50" i="22"/>
  <c r="D50" i="22"/>
  <c r="C50" i="22"/>
  <c r="B50" i="22"/>
  <c r="F48" i="22"/>
  <c r="E48" i="22"/>
  <c r="D48" i="22"/>
  <c r="C48" i="22"/>
  <c r="B48" i="22"/>
  <c r="F46" i="22"/>
  <c r="E46" i="22"/>
  <c r="D46" i="22"/>
  <c r="C46" i="22"/>
  <c r="B46" i="22"/>
  <c r="F44" i="22"/>
  <c r="E44" i="22"/>
  <c r="D44" i="22"/>
  <c r="C44" i="22"/>
  <c r="B44" i="22"/>
  <c r="F42" i="22"/>
  <c r="E42" i="22"/>
  <c r="D42" i="22"/>
  <c r="C42" i="22"/>
  <c r="B42" i="22"/>
  <c r="F40" i="22"/>
  <c r="E40" i="22"/>
  <c r="D40" i="22"/>
  <c r="C40" i="22"/>
  <c r="B40" i="22"/>
  <c r="F38" i="22"/>
  <c r="E38" i="22"/>
  <c r="D38" i="22"/>
  <c r="C38" i="22"/>
  <c r="B38" i="22"/>
  <c r="F36" i="22"/>
  <c r="E36" i="22"/>
  <c r="D36" i="22"/>
  <c r="C36" i="22"/>
  <c r="B36" i="22"/>
  <c r="F34" i="22"/>
  <c r="E34" i="22"/>
  <c r="D34" i="22"/>
  <c r="C34" i="22"/>
  <c r="B34" i="22"/>
  <c r="F32" i="22"/>
  <c r="E32" i="22"/>
  <c r="D32" i="22"/>
  <c r="C32" i="22"/>
  <c r="B32" i="22"/>
  <c r="F30" i="22"/>
  <c r="E30" i="22"/>
  <c r="D30" i="22"/>
  <c r="C30" i="22"/>
  <c r="B30" i="22"/>
  <c r="F28" i="22"/>
  <c r="E28" i="22"/>
  <c r="D28" i="22"/>
  <c r="C28" i="22"/>
  <c r="B28" i="22"/>
  <c r="F26" i="22"/>
  <c r="E26" i="22"/>
  <c r="D26" i="22"/>
  <c r="C26" i="22"/>
  <c r="B26" i="22"/>
  <c r="F24" i="22"/>
  <c r="E24" i="22"/>
  <c r="D24" i="22"/>
  <c r="B24" i="22"/>
  <c r="C23" i="22"/>
  <c r="F21" i="22"/>
  <c r="E21" i="22"/>
  <c r="D21" i="22"/>
  <c r="B21" i="22"/>
  <c r="C20" i="22"/>
  <c r="F18" i="22"/>
  <c r="E18" i="22"/>
  <c r="D18" i="22"/>
  <c r="B18" i="22"/>
  <c r="C17" i="22"/>
  <c r="F15" i="22"/>
  <c r="E15" i="22"/>
  <c r="D15" i="22"/>
  <c r="C15" i="22"/>
  <c r="B15" i="22"/>
  <c r="F13" i="22"/>
  <c r="E13" i="22"/>
  <c r="D13" i="22"/>
  <c r="C13" i="22"/>
  <c r="B13" i="22"/>
  <c r="F12" i="22"/>
  <c r="E12" i="22"/>
  <c r="D12" i="22"/>
  <c r="C12" i="22"/>
  <c r="B12" i="22"/>
  <c r="F10" i="22"/>
  <c r="F7" i="22"/>
  <c r="B7" i="22"/>
  <c r="F5" i="22"/>
  <c r="E5" i="22"/>
  <c r="D5" i="22"/>
  <c r="B5" i="22"/>
  <c r="C4" i="22"/>
</calcChain>
</file>

<file path=xl/sharedStrings.xml><?xml version="1.0" encoding="utf-8"?>
<sst xmlns="http://schemas.openxmlformats.org/spreadsheetml/2006/main" count="5135" uniqueCount="1371">
  <si>
    <t>Quantity</t>
  </si>
  <si>
    <t>Rate</t>
  </si>
  <si>
    <t>Per</t>
  </si>
  <si>
    <t>Amount</t>
  </si>
  <si>
    <t xml:space="preserve">0 to 2m depth </t>
  </si>
  <si>
    <t>cum</t>
  </si>
  <si>
    <t>Data</t>
  </si>
  <si>
    <t>Nos</t>
  </si>
  <si>
    <t>Total</t>
  </si>
  <si>
    <t>S.No</t>
  </si>
  <si>
    <t>L</t>
  </si>
  <si>
    <t>B</t>
  </si>
  <si>
    <t>D</t>
  </si>
  <si>
    <t>QTY</t>
  </si>
  <si>
    <t>x</t>
  </si>
  <si>
    <t>Say</t>
  </si>
  <si>
    <t xml:space="preserve"> Inlet outlet chamber</t>
  </si>
  <si>
    <t>For dispersion trench</t>
  </si>
  <si>
    <t>Supplying &amp;filling with sand in layer 150mm thick</t>
  </si>
  <si>
    <t>For dispersion work</t>
  </si>
  <si>
    <t>Supplying &amp;filling with 40mm size etc all complete HSBJ including</t>
  </si>
  <si>
    <t>For Dispersion Trench</t>
  </si>
  <si>
    <t>Supplying &amp; filling with 20mm size HSBJetc all complete</t>
  </si>
  <si>
    <t>P.C.C 1:5:10 for foundation using 40mm jelly</t>
  </si>
  <si>
    <t>for inlet and outlet chamber</t>
  </si>
  <si>
    <t>Plain cement cincrete 1:2:4 using 20mm HBS JELLY for bottom</t>
  </si>
  <si>
    <t>CC 1:8:16 using 20mm broken brick jelly for benching  &amp;connecting etc</t>
  </si>
  <si>
    <t>Inspection chamber</t>
  </si>
  <si>
    <t>for cover slab</t>
  </si>
  <si>
    <t xml:space="preserve">D/F manhole </t>
  </si>
  <si>
    <t>Baffle walls</t>
  </si>
  <si>
    <t>Brick work in CM 1:5 using country bricks of size 22*11*7 for foundation and basement</t>
  </si>
  <si>
    <t>for septic tank</t>
  </si>
  <si>
    <t>1st footing</t>
  </si>
  <si>
    <t>2nd footing</t>
  </si>
  <si>
    <t>3rd footing</t>
  </si>
  <si>
    <t>for inspection chamber</t>
  </si>
  <si>
    <t>oulet</t>
  </si>
  <si>
    <t>Filling  with excavation earth in layers of 150mm tk</t>
  </si>
  <si>
    <t>For septic tank</t>
  </si>
  <si>
    <t xml:space="preserve">3rd footing </t>
  </si>
  <si>
    <t>dispersion trench</t>
  </si>
  <si>
    <t>Precast slab 40mm tk etc all complete</t>
  </si>
  <si>
    <t>Sqm</t>
  </si>
  <si>
    <t>a</t>
  </si>
  <si>
    <t>Form work for Plinth beam, Grade beam, Raft beam</t>
  </si>
  <si>
    <t>Manhole side</t>
  </si>
  <si>
    <t>Baffle</t>
  </si>
  <si>
    <t xml:space="preserve">coverslab </t>
  </si>
  <si>
    <t>D/f Manhole</t>
  </si>
  <si>
    <t>Plastering in CM1:4, 20mm tk including etc</t>
  </si>
  <si>
    <t>Plastering in CM 1:4, 12mm thick</t>
  </si>
  <si>
    <t xml:space="preserve">Septic  tank inner all round </t>
  </si>
  <si>
    <t>Baffle wall</t>
  </si>
  <si>
    <t>Top</t>
  </si>
  <si>
    <t>Inlet &amp;outlet chamber</t>
  </si>
  <si>
    <t>Inner</t>
  </si>
  <si>
    <t>Bath tub wall inner  plastering</t>
  </si>
  <si>
    <t>offset</t>
  </si>
  <si>
    <t>wall top</t>
  </si>
  <si>
    <t>inlet outer</t>
  </si>
  <si>
    <t>outlet chamber inner</t>
  </si>
  <si>
    <t>outlet</t>
  </si>
  <si>
    <t>Water Tub outer</t>
  </si>
  <si>
    <t>MT</t>
  </si>
  <si>
    <t>Ellispattern</t>
  </si>
  <si>
    <t>For Septic Tank Cover Slab</t>
  </si>
  <si>
    <t>Manhole</t>
  </si>
  <si>
    <t>M</t>
  </si>
  <si>
    <t>UPVC Non Pressure  pipe of SN8 SDR 34
( S 16.5) as per IS 15328/2003                                                             b. 160 mm UPVC Non Pressure  pipe</t>
  </si>
  <si>
    <t>PVC Equal Tee  as per  BIS 7834/1975                                            b. 160 mm dia PVC Equal tee (TWAD SR 17-18 P-19 S.No-9 )</t>
  </si>
  <si>
    <t>For Septic Tank</t>
  </si>
  <si>
    <t>PVC(SWR) pipe with ISI mark - type 'A' for Ventilating shaft with cowl</t>
  </si>
  <si>
    <t>Septic Tank</t>
  </si>
  <si>
    <t>Sl. No.</t>
  </si>
  <si>
    <t>Description</t>
  </si>
  <si>
    <t>Unit</t>
  </si>
  <si>
    <t xml:space="preserve"> Rmt</t>
  </si>
  <si>
    <t>(PWD SR, P-38)</t>
  </si>
  <si>
    <t>Qty</t>
  </si>
  <si>
    <t>Class Room</t>
  </si>
  <si>
    <t>Floor plastering in CM 1:4 20mm tk</t>
  </si>
  <si>
    <r>
      <t xml:space="preserve">Brick partition work in C.M. 1:4 </t>
    </r>
    <r>
      <rPr>
        <sz val="12"/>
        <rFont val="Book Antiqua"/>
        <family val="1"/>
      </rPr>
      <t xml:space="preserve">
Chamber Burnt brick of size 22 x 11 x 7 cm (8 3/4" x 4 1/4" x 2 3/4") </t>
    </r>
    <r>
      <rPr>
        <b/>
        <sz val="12"/>
        <rFont val="Book Antiqua"/>
        <family val="1"/>
      </rPr>
      <t>110 mm tk (B.P.)</t>
    </r>
  </si>
  <si>
    <t>Supplying and  Fabricating Roof Truss Covered With GI Sheet nof .47mm tk</t>
  </si>
  <si>
    <t>Supplying &amp; Fixing of 6' dia GI Pipe</t>
  </si>
  <si>
    <t>Rmt</t>
  </si>
  <si>
    <t xml:space="preserve">Providing Profile GI sheet of Ridge pice </t>
  </si>
  <si>
    <t xml:space="preserve"> </t>
  </si>
  <si>
    <t>a. 0 to 2 mt.</t>
  </si>
  <si>
    <t>Cum.</t>
  </si>
  <si>
    <t>b. 2 to 3 mt.</t>
  </si>
  <si>
    <r>
      <t xml:space="preserve">Earth work excavation in all soils </t>
    </r>
    <r>
      <rPr>
        <b/>
        <sz val="12"/>
        <rFont val="Book Antiqua"/>
        <family val="1"/>
      </rPr>
      <t>(excluding refilling)</t>
    </r>
  </si>
  <si>
    <r>
      <t xml:space="preserve">Earth work excavation for Open foundation </t>
    </r>
    <r>
      <rPr>
        <b/>
        <sz val="12"/>
        <rFont val="Book Antiqua"/>
        <family val="1"/>
      </rPr>
      <t>(including refilling)</t>
    </r>
  </si>
  <si>
    <r>
      <t xml:space="preserve">Earth work excavation for </t>
    </r>
    <r>
      <rPr>
        <b/>
        <sz val="12"/>
        <rFont val="Book Antiqua"/>
        <family val="1"/>
      </rPr>
      <t xml:space="preserve">Open foundation </t>
    </r>
    <r>
      <rPr>
        <sz val="12"/>
        <rFont val="Book Antiqua"/>
        <family val="1"/>
      </rPr>
      <t>(excluding refilling)</t>
    </r>
  </si>
  <si>
    <r>
      <t xml:space="preserve">Earth work excavation for </t>
    </r>
    <r>
      <rPr>
        <b/>
        <sz val="12"/>
        <rFont val="Book Antiqua"/>
        <family val="1"/>
      </rPr>
      <t xml:space="preserve">Open foundation </t>
    </r>
    <r>
      <rPr>
        <sz val="12"/>
        <rFont val="Book Antiqua"/>
        <family val="1"/>
      </rPr>
      <t xml:space="preserve"> for drains (excluding refilling) width  upto 1.25 m</t>
    </r>
  </si>
  <si>
    <r>
      <t xml:space="preserve">Earth work excavation in </t>
    </r>
    <r>
      <rPr>
        <b/>
        <sz val="12"/>
        <rFont val="Book Antiqua"/>
        <family val="1"/>
      </rPr>
      <t>Soft disintegrated rock 
(Excluding refilling)</t>
    </r>
  </si>
  <si>
    <r>
      <t xml:space="preserve">Earth work excavation in </t>
    </r>
    <r>
      <rPr>
        <b/>
        <sz val="12"/>
        <rFont val="Book Antiqua"/>
        <family val="1"/>
      </rPr>
      <t>SDR for</t>
    </r>
    <r>
      <rPr>
        <sz val="12"/>
        <rFont val="Book Antiqua"/>
        <family val="1"/>
      </rPr>
      <t xml:space="preserve"> </t>
    </r>
    <r>
      <rPr>
        <b/>
        <sz val="12"/>
        <rFont val="Book Antiqua"/>
        <family val="1"/>
      </rPr>
      <t xml:space="preserve">Open foundation </t>
    </r>
    <r>
      <rPr>
        <sz val="12"/>
        <rFont val="Book Antiqua"/>
        <family val="1"/>
      </rPr>
      <t xml:space="preserve"> (excluding refilling)</t>
    </r>
  </si>
  <si>
    <t>Providing Driven PILES</t>
  </si>
  <si>
    <t>a.300mm dia</t>
  </si>
  <si>
    <t>b.330mm dia</t>
  </si>
  <si>
    <t>c.375mm dia</t>
  </si>
  <si>
    <t>d.400mm dia</t>
  </si>
  <si>
    <t>e.450mm dia</t>
  </si>
  <si>
    <t>f.500mm dia</t>
  </si>
  <si>
    <t>Sand Gravel Mix</t>
  </si>
  <si>
    <t>Supply and filling of 40 mm Brick jelly</t>
  </si>
  <si>
    <t>Supply and filling of 20 mm Brick jelly</t>
  </si>
  <si>
    <t>Gravel soling</t>
  </si>
  <si>
    <t>Supply and filling of 40 mm HBSJ</t>
  </si>
  <si>
    <t>Supply and filling of 20 mm HBSJ</t>
  </si>
  <si>
    <t>2.1.1</t>
  </si>
  <si>
    <t>P.C.C. 1:2:4 for Foundation &amp; Basement and other similar works</t>
  </si>
  <si>
    <t>P.C.C. 1:8:16 using 20 mm broken brick jelly</t>
  </si>
  <si>
    <t>Providing  WBM 125  mm consolidated thick with gravel blindage</t>
  </si>
  <si>
    <t>Sqm.</t>
  </si>
  <si>
    <t>Surface dressing over WBM  25 mm thick</t>
  </si>
  <si>
    <t>Providing  WBM 125  mm consolidated thick with gravel blindage
(IRC 63 to 45mm for 75mm thick and 37.5 to 26.5mm for 50.mm thick)</t>
  </si>
  <si>
    <t>Surface dressing over WBM  25 mm tk.
with pre-coated chips using 11.2mm size IRC</t>
  </si>
  <si>
    <r>
      <t xml:space="preserve">R.C.C. 1: 11/2: 3 </t>
    </r>
    <r>
      <rPr>
        <sz val="12"/>
        <rFont val="Book Antiqua"/>
        <family val="1"/>
      </rPr>
      <t>Foundation and Basement</t>
    </r>
  </si>
  <si>
    <t>R.R. masonry in C.M. 1:5 Foundation and Basment</t>
  </si>
  <si>
    <r>
      <t>Brick work in C.M. 1:5 (F&amp; B)</t>
    </r>
    <r>
      <rPr>
        <sz val="12"/>
        <rFont val="Book Antiqua"/>
        <family val="1"/>
      </rPr>
      <t xml:space="preserve"> using Chamber Burnt brick of size 23 x 11.2 x 7 cm (9" x 4 3/8" x 2 3/4")</t>
    </r>
  </si>
  <si>
    <r>
      <t>Brick work in C.M. 1:5 (F&amp; B)</t>
    </r>
    <r>
      <rPr>
        <sz val="12"/>
        <rFont val="Book Antiqua"/>
        <family val="1"/>
      </rPr>
      <t xml:space="preserve"> using chamber Burnt bricks of size 23 x 11.4 x 7.5 cm (9" x 4 1/2"x 3")</t>
    </r>
  </si>
  <si>
    <r>
      <t>Brick work in C.M. 1:5 (F&amp; B)</t>
    </r>
    <r>
      <rPr>
        <sz val="12"/>
        <rFont val="Book Antiqua"/>
        <family val="1"/>
      </rPr>
      <t xml:space="preserve"> using Chamber Burnt brick of size 23 x 11 x 7 cm (9" x 4 1/4" x 2 3/4")</t>
    </r>
  </si>
  <si>
    <r>
      <t>Brick work in C.M. 1:5 (F&amp; B)</t>
    </r>
    <r>
      <rPr>
        <sz val="12"/>
        <rFont val="Book Antiqua"/>
        <family val="1"/>
      </rPr>
      <t xml:space="preserve"> using Chamber Burnt brick of size 22 x 11 x 7 cm (8 3/4" x 4 1/4" x 2 3/4")</t>
    </r>
  </si>
  <si>
    <r>
      <t>Brick work in C.M. 1:5 (F&amp; B)</t>
    </r>
    <r>
      <rPr>
        <sz val="12"/>
        <rFont val="Book Antiqua"/>
        <family val="1"/>
      </rPr>
      <t xml:space="preserve"> using Kiln Burnt Country bricks of size 22 x 11 x 7 cm (8 3/4" x 4 1/4" x 2 3/4")</t>
    </r>
  </si>
  <si>
    <r>
      <t>Brick work in C.M. 1:5 (F&amp; B)</t>
    </r>
    <r>
      <rPr>
        <sz val="12"/>
        <rFont val="Book Antiqua"/>
        <family val="1"/>
      </rPr>
      <t xml:space="preserve"> using Kiln Burnt Country bricks of size 22 x 11 x 5.7 cm (8 3/4" x 4 1/4" x 2 1/4")</t>
    </r>
  </si>
  <si>
    <r>
      <t>Damp Proof Course
in C.M. 1:4, 12 MM thick</t>
    </r>
    <r>
      <rPr>
        <sz val="12"/>
        <rFont val="Book Antiqua"/>
        <family val="1"/>
      </rPr>
      <t xml:space="preserve"> mixed with Crude oil</t>
    </r>
  </si>
  <si>
    <r>
      <t>Supply and fixing of</t>
    </r>
    <r>
      <rPr>
        <b/>
        <sz val="12"/>
        <rFont val="Book Antiqua"/>
        <family val="1"/>
      </rPr>
      <t xml:space="preserve"> Bituminous filler pad,</t>
    </r>
    <r>
      <rPr>
        <sz val="12"/>
        <rFont val="Book Antiqua"/>
        <family val="1"/>
      </rPr>
      <t xml:space="preserve"> 20 mm tk. for expansion joint</t>
    </r>
  </si>
  <si>
    <r>
      <t xml:space="preserve">Damp Proof Course </t>
    </r>
    <r>
      <rPr>
        <sz val="12"/>
        <rFont val="Book Antiqua"/>
        <family val="1"/>
      </rPr>
      <t>in C.M. 1:4, 12 MM thick mixed with Water proofing compound</t>
    </r>
  </si>
  <si>
    <t>a. In Ground floor</t>
  </si>
  <si>
    <t>c. In Second floor</t>
  </si>
  <si>
    <t>d. In Third floor</t>
  </si>
  <si>
    <t>e.  In Fourth floor</t>
  </si>
  <si>
    <t>R.C.C.1: 1 1/2 :3</t>
  </si>
  <si>
    <t>b. In First floor</t>
  </si>
  <si>
    <t>Brick work in C.M. 1:6  using Chamber Burnt brick of size 23 x 11.2 x 7 cm (9" x 4 3/8" x 2 3/4")</t>
  </si>
  <si>
    <t>a. In Ground Floor</t>
  </si>
  <si>
    <t>b. In First Floor</t>
  </si>
  <si>
    <t>c. In Second Floor</t>
  </si>
  <si>
    <t>d. In Third Floor</t>
  </si>
  <si>
    <t>e. In Fourth Floor</t>
  </si>
  <si>
    <r>
      <t>Brick work in C.M. 1:6</t>
    </r>
    <r>
      <rPr>
        <sz val="12"/>
        <rFont val="Book Antiqua"/>
        <family val="1"/>
      </rPr>
      <t xml:space="preserve"> using chamber Burnt bricks of size 23 x 11.4 x 7.5 cm (9" x 4 1/2"x 3")</t>
    </r>
  </si>
  <si>
    <t>Brick work in C.M. 1:6  using Chamber Burnt brick of size 23 x 11 x 7 cm (9" x 4 1/4" x 2 3/4")</t>
  </si>
  <si>
    <r>
      <t>Brick work in C.M. 1:6</t>
    </r>
    <r>
      <rPr>
        <b/>
        <sz val="12"/>
        <rFont val="Book Antiqua"/>
        <family val="1"/>
      </rPr>
      <t xml:space="preserve"> </t>
    </r>
    <r>
      <rPr>
        <sz val="12"/>
        <rFont val="Book Antiqua"/>
        <family val="1"/>
      </rPr>
      <t xml:space="preserve"> using Chamber Burnt brick of size 22 x 11 x 7 cm (8 3/4" x 4 1/4" x 2 3/4")</t>
    </r>
  </si>
  <si>
    <t>Brick work in C.M. 1:6  using Kiln Burnt Country bricks of size 22 x 11 x 7 cm ( 8 3/4" x 4 1/4" x 2 3/4")</t>
  </si>
  <si>
    <t>Brick work in C.M. 1:6  using Kiln Burnt Country bricks of size 22 x 11 x 5.7 cm (8 3/4" x 4 1/4" x 2 1/4")</t>
  </si>
  <si>
    <r>
      <t xml:space="preserve">Brick partition work in C.M. 1:4 </t>
    </r>
    <r>
      <rPr>
        <sz val="12"/>
        <rFont val="Book Antiqua"/>
        <family val="1"/>
      </rPr>
      <t xml:space="preserve">
Chamber Burnt brick of size 23 x 11.2 x 7 cm (9" x 4 3/8" x 2 3/4")</t>
    </r>
    <r>
      <rPr>
        <b/>
        <sz val="12"/>
        <rFont val="Book Antiqua"/>
        <family val="1"/>
      </rPr>
      <t>112 mm tk (B.P.)</t>
    </r>
  </si>
  <si>
    <t>a. In Foundation and basement</t>
  </si>
  <si>
    <t>b. In Ground Floor</t>
  </si>
  <si>
    <t>c. In First Floor</t>
  </si>
  <si>
    <t>d. In Second Floor</t>
  </si>
  <si>
    <t>e. In Third Floor</t>
  </si>
  <si>
    <t>f. In Fourth Floor</t>
  </si>
  <si>
    <r>
      <t xml:space="preserve">Brick partition work in C.M. 1:4 </t>
    </r>
    <r>
      <rPr>
        <sz val="12"/>
        <rFont val="Book Antiqua"/>
        <family val="1"/>
      </rPr>
      <t xml:space="preserve">using chamber Burnt bricks of size 23 x 11.4 x 7.5 cm (9" x 4 1/2"x 3") </t>
    </r>
    <r>
      <rPr>
        <b/>
        <sz val="12"/>
        <rFont val="Book Antiqua"/>
        <family val="1"/>
      </rPr>
      <t>114 mm tk (B.P.)</t>
    </r>
  </si>
  <si>
    <r>
      <t xml:space="preserve">Brick partition work in C.M. 1:4 </t>
    </r>
    <r>
      <rPr>
        <sz val="12"/>
        <rFont val="Book Antiqua"/>
        <family val="1"/>
      </rPr>
      <t xml:space="preserve">Chamber Burnt 
brick of size 23 x 11 x 7 cm (9" x 4 1/4" x 2 3/4") </t>
    </r>
    <r>
      <rPr>
        <b/>
        <sz val="12"/>
        <rFont val="Book Antiqua"/>
        <family val="1"/>
      </rPr>
      <t>110 mm tk (B.P.)</t>
    </r>
  </si>
  <si>
    <r>
      <t xml:space="preserve">Brick partition work in C.M. 1:4 </t>
    </r>
    <r>
      <rPr>
        <sz val="12"/>
        <rFont val="Book Antiqua"/>
        <family val="1"/>
      </rPr>
      <t xml:space="preserve">Kiln Burnt Country bricks of size 22 x 11 x 7 cm (8 3/4" x 4 1/4" x 2 3/4") </t>
    </r>
    <r>
      <rPr>
        <b/>
        <sz val="12"/>
        <rFont val="Book Antiqua"/>
        <family val="1"/>
      </rPr>
      <t>110 mm tk (B.P.)</t>
    </r>
  </si>
  <si>
    <r>
      <t xml:space="preserve">Brick work in C.M. 1:4 </t>
    </r>
    <r>
      <rPr>
        <sz val="12"/>
        <rFont val="Book Antiqua"/>
        <family val="1"/>
      </rPr>
      <t xml:space="preserve">Kiln Burnt Country bricks of size 22 x 11 x 5.7 cm (8 3/4" x 4 1/4" x 2 1/4") </t>
    </r>
    <r>
      <rPr>
        <b/>
        <sz val="12"/>
        <rFont val="Book Antiqua"/>
        <family val="1"/>
      </rPr>
      <t>57 mm tk (B.P.)</t>
    </r>
  </si>
  <si>
    <t>Flooring in C.C.1:5:10</t>
  </si>
  <si>
    <t>B.w. in C.M. 1:4 for staircase steps Chamber
 burnt bricks 23 x 11.2 x 7 cm.</t>
  </si>
  <si>
    <t>B.w. in C.M. 1:4 for staircase steps Chamber
 burnt bricks 23 x 11.4 x 7.5 cm.</t>
  </si>
  <si>
    <t>B.w. in C.M. 1:4 for staircase steps Chamber 
burnt bricks  23 x 11 x 7 cm.</t>
  </si>
  <si>
    <t>B.w. in C.M. 1:4 for staircase steps Chamber
 burnt bricks 22 x 11 x 7 cm.</t>
  </si>
  <si>
    <t>B.w. in C.M. 1:4 for staircase steps Kiln burnt country bricks 22 x 11 x 7 cm.</t>
  </si>
  <si>
    <t>B.w. in C.M. 1:4 for staircase steps Kiln burnt country bricks 22 x 11 x 5.7 cm.</t>
  </si>
  <si>
    <r>
      <t xml:space="preserve">Mosaic tiles </t>
    </r>
    <r>
      <rPr>
        <sz val="12"/>
        <rFont val="Book Antiqua"/>
        <family val="1"/>
      </rPr>
      <t>20 cm x 20 cm x 2 cm.</t>
    </r>
  </si>
  <si>
    <r>
      <t xml:space="preserve">Mosaic tiles </t>
    </r>
    <r>
      <rPr>
        <sz val="12"/>
        <rFont val="Book Antiqua"/>
        <family val="1"/>
      </rPr>
      <t>25 cm x 25 cm x 2 cm.</t>
    </r>
  </si>
  <si>
    <t>Floor ceramic tiles</t>
  </si>
  <si>
    <t>Glazed tiles</t>
  </si>
  <si>
    <t>Floor ceramic tiles (Anti-skid)</t>
  </si>
  <si>
    <t>Weathering course</t>
  </si>
  <si>
    <t>Pressed tiles (23cmx23cmx20mm) mixed with Crude oil</t>
  </si>
  <si>
    <t>Pressed tiles (23cmx23cmx18mm) mixed with Water proofing compound</t>
  </si>
  <si>
    <t>Plastering in C.M. 1:5, 12 mm tk.</t>
  </si>
  <si>
    <t>Plastering with CM 1:3, 12mm with WPC</t>
  </si>
  <si>
    <r>
      <t>Colour washing</t>
    </r>
    <r>
      <rPr>
        <b/>
        <sz val="12"/>
        <rFont val="Book Antiqua"/>
        <family val="1"/>
      </rPr>
      <t xml:space="preserve">  ( slaked)</t>
    </r>
  </si>
  <si>
    <t>Cement paint</t>
  </si>
  <si>
    <t>Matt paint</t>
  </si>
  <si>
    <t>M.s Grills</t>
  </si>
  <si>
    <t>Kg.</t>
  </si>
  <si>
    <t>Painting - New "iron work"</t>
  </si>
  <si>
    <r>
      <t xml:space="preserve">Fabrication of </t>
    </r>
    <r>
      <rPr>
        <b/>
        <sz val="12"/>
        <rFont val="Book Antiqua"/>
        <family val="1"/>
      </rPr>
      <t xml:space="preserve">Mild steel / RTS grills
</t>
    </r>
    <r>
      <rPr>
        <sz val="12"/>
        <rFont val="Book Antiqua"/>
        <family val="1"/>
      </rPr>
      <t>(with cement slurry wash)</t>
    </r>
  </si>
  <si>
    <t>a. upto 16mm dia rods</t>
  </si>
  <si>
    <t>b. above 16mm dia rods</t>
  </si>
  <si>
    <r>
      <t xml:space="preserve">Fabrication of </t>
    </r>
    <r>
      <rPr>
        <b/>
        <sz val="12"/>
        <rFont val="Book Antiqua"/>
        <family val="1"/>
      </rPr>
      <t xml:space="preserve">Mild steel / RTS grills </t>
    </r>
    <r>
      <rPr>
        <sz val="12"/>
        <rFont val="Book Antiqua"/>
        <family val="1"/>
      </rPr>
      <t xml:space="preserve">
</t>
    </r>
  </si>
  <si>
    <r>
      <t xml:space="preserve">PVC SWR 110 mm dia </t>
    </r>
    <r>
      <rPr>
        <b/>
        <sz val="12"/>
        <rFont val="Book Antiqua"/>
        <family val="1"/>
      </rPr>
      <t>Rain water pipe</t>
    </r>
  </si>
  <si>
    <t>Rain Water Harvesting using Defunct borewell method</t>
  </si>
  <si>
    <t>Each</t>
  </si>
  <si>
    <r>
      <t>Stucco</t>
    </r>
    <r>
      <rPr>
        <sz val="12"/>
        <rFont val="Book Antiqua"/>
        <family val="1"/>
      </rPr>
      <t xml:space="preserve"> plastering 12 mm tk.</t>
    </r>
  </si>
  <si>
    <t>Supplying. Fabricating and erection of M.S Scheme Name board</t>
  </si>
  <si>
    <t>HDPE water tank 700 lit capacity with ISI mark</t>
  </si>
  <si>
    <t>PVC Water supply (ASTM)</t>
  </si>
  <si>
    <t xml:space="preserve">b. 25 mm dia </t>
  </si>
  <si>
    <t xml:space="preserve">c. 20 mm dia </t>
  </si>
  <si>
    <t>ELCB Single phase</t>
  </si>
  <si>
    <t>S &amp; F of Exsaust Fan 300 mm dia</t>
  </si>
  <si>
    <t>Anticorrosive treatment for steel grills</t>
  </si>
  <si>
    <t xml:space="preserve">Providing Antitreminate Treatment </t>
  </si>
  <si>
    <t>ANNEXURE</t>
  </si>
  <si>
    <t>RCC M30 mix using hard broken stone jelly for foundation and basement</t>
  </si>
  <si>
    <t>a. Foundation &amp; basement</t>
  </si>
  <si>
    <t>b.Stilt floor</t>
  </si>
  <si>
    <t>Cement Concrete using desing mix of grade M25 concrete</t>
  </si>
  <si>
    <t>b. In Stilt /Ground Floor</t>
  </si>
  <si>
    <t>e. In Third floor</t>
  </si>
  <si>
    <t>g. In Fifth Floor</t>
  </si>
  <si>
    <t>h. In Sixth Floor</t>
  </si>
  <si>
    <t>i. In Seventh Floor</t>
  </si>
  <si>
    <t>j.in Eighth floor</t>
  </si>
  <si>
    <t>k.in Ninth floor</t>
  </si>
  <si>
    <t>l.in Tenth floor</t>
  </si>
  <si>
    <r>
      <t xml:space="preserve">Brick work in C.M. 1:4 </t>
    </r>
    <r>
      <rPr>
        <sz val="12"/>
        <rFont val="Book Antiqua"/>
        <family val="1"/>
      </rPr>
      <t xml:space="preserve">using chamber Burnt bricks of size 23 x 11.4 x 7.5 cm (9" x 4 1/2"x 3") </t>
    </r>
    <r>
      <rPr>
        <b/>
        <sz val="12"/>
        <rFont val="Book Antiqua"/>
        <family val="1"/>
      </rPr>
      <t>75 mm tk (B.P.)</t>
    </r>
  </si>
  <si>
    <t>Supplying and filling stonedust</t>
  </si>
  <si>
    <t>B.W in CM 1:4 in Superstructure for OHT
e) In fourth  floor</t>
  </si>
  <si>
    <t>Cum</t>
  </si>
  <si>
    <r>
      <t xml:space="preserve">Earth work excavation in Loose / sandy soils </t>
    </r>
    <r>
      <rPr>
        <b/>
        <sz val="12"/>
        <rFont val="Book Antiqua"/>
        <family val="1"/>
      </rPr>
      <t>(including refilling)</t>
    </r>
  </si>
  <si>
    <r>
      <t xml:space="preserve">Earth work excavation in Loose / sandy soils </t>
    </r>
    <r>
      <rPr>
        <b/>
        <sz val="12"/>
        <rFont val="Book Antiqua"/>
        <family val="1"/>
      </rPr>
      <t>(excluding refilling) for open foundation</t>
    </r>
  </si>
  <si>
    <r>
      <t xml:space="preserve">Earth work excavation in Loose / sandy soils </t>
    </r>
    <r>
      <rPr>
        <b/>
        <sz val="12"/>
        <rFont val="Book Antiqua"/>
        <family val="1"/>
      </rPr>
      <t>(excluding refilling) for drain</t>
    </r>
  </si>
  <si>
    <t>P.C.C. 1:4:8</t>
  </si>
  <si>
    <t>Providing earth quake resistant for Corner walls</t>
  </si>
  <si>
    <t>b. Ground Floor</t>
  </si>
  <si>
    <t>c. First Floor</t>
  </si>
  <si>
    <t>d. Second Floor</t>
  </si>
  <si>
    <t>Providing earth quake resistant for Door/window Jambs</t>
  </si>
  <si>
    <t>a. Ground Floor</t>
  </si>
  <si>
    <t>b. First Floor</t>
  </si>
  <si>
    <t>c. Second Floor</t>
  </si>
  <si>
    <t>Formwork using M.S.Sheet</t>
  </si>
  <si>
    <t>a.For Column footings,plinth beam,Grade beam,Raftbeam,Raft slab etc.,</t>
  </si>
  <si>
    <t>b.Plain surfaces such as Roof slab,floorslab,Beams,lintels,lofts,sill slab,staircase,portico slab and other similar works</t>
  </si>
  <si>
    <t>c.For Square and rectangular columns and small quantities</t>
  </si>
  <si>
    <t xml:space="preserve">d.For vertical walls </t>
  </si>
  <si>
    <t>e.Curved surface</t>
  </si>
  <si>
    <t>g.Double centering portico area</t>
  </si>
  <si>
    <t>R.C.C.Door frames of size 100 x 75mm with one edge grooves size 't' x 20 mm</t>
  </si>
  <si>
    <t>a. 900 x 2100 mm</t>
  </si>
  <si>
    <t>d. 750 x 2100 mm</t>
  </si>
  <si>
    <t>c. 1000 x 2100 mm</t>
  </si>
  <si>
    <t>Teak wood "Window" &amp;  Ventilator Shutter</t>
  </si>
  <si>
    <t>a. Window: 135 cm ht.</t>
  </si>
  <si>
    <t>b. Window: 120 cm ht.</t>
  </si>
  <si>
    <t>c. Window: 105 cm ht.</t>
  </si>
  <si>
    <t>d. Ventilator: (90 x 60 cm)</t>
  </si>
  <si>
    <t>22.3.2</t>
  </si>
  <si>
    <t xml:space="preserve"> MDF board (18mm thick) double leaf shutters with TW frame for cup board/ ward robes.</t>
  </si>
  <si>
    <t>T.W. frame &amp; TW styles &amp; rails with BWR double leaf shutters for cup board/ ward robes including two coat enamel paint &amp; one coat primer.</t>
  </si>
  <si>
    <t>MDF board door shutters (35mm thick) exterior grade both side laminated with external lipping.</t>
  </si>
  <si>
    <t>a. 1000X2100mm.</t>
  </si>
  <si>
    <t>b. 900X2100mm.</t>
  </si>
  <si>
    <t>c.1200X2100mm.</t>
  </si>
  <si>
    <t>Glazed Tiles in CM 1:2, 12mm thick</t>
  </si>
  <si>
    <r>
      <t xml:space="preserve">Fabrication of </t>
    </r>
    <r>
      <rPr>
        <b/>
        <sz val="12"/>
        <rFont val="Book Antiqua"/>
        <family val="1"/>
      </rPr>
      <t xml:space="preserve">Mild steel / RTS grills </t>
    </r>
    <r>
      <rPr>
        <sz val="12"/>
        <rFont val="Book Antiqua"/>
        <family val="1"/>
      </rPr>
      <t>for all sizes of rods.</t>
    </r>
  </si>
  <si>
    <r>
      <t xml:space="preserve">Fabrication of </t>
    </r>
    <r>
      <rPr>
        <b/>
        <sz val="12"/>
        <rFont val="Book Antiqua"/>
        <family val="1"/>
      </rPr>
      <t>Mild steel / RTS grills (without cement slurry) for all sizes of rods.</t>
    </r>
    <r>
      <rPr>
        <sz val="12"/>
        <rFont val="Book Antiqua"/>
        <family val="1"/>
      </rPr>
      <t xml:space="preserve">
</t>
    </r>
  </si>
  <si>
    <t>Plastic Emulsion PAINT including primer</t>
  </si>
  <si>
    <t>Augering  30 cm dia for compound wall</t>
  </si>
  <si>
    <t>Finshing the top of Terrace floor with one course of solar reflective Ceramic tiles</t>
  </si>
  <si>
    <t>51. 1</t>
  </si>
  <si>
    <t>HDPE water tank 200 lit capacity with ISI mark</t>
  </si>
  <si>
    <t>TOTAL RS.</t>
  </si>
  <si>
    <t>TW double leaves shutter of size 1800 x 2100mm</t>
  </si>
  <si>
    <t>Ornamental TW double leaves panelled shutter of size 1800 x 2100mm</t>
  </si>
  <si>
    <t>Ornamental TW double leaves panelled shutter of size 1800 x 2400mm</t>
  </si>
  <si>
    <t>1500 liters capacity of HDPE Water Tank</t>
  </si>
  <si>
    <t>Providing shahabad stone flooring</t>
  </si>
  <si>
    <t xml:space="preserve">Eurocon Tiles flooring </t>
  </si>
  <si>
    <t xml:space="preserve">Vetrified Tiles flooring </t>
  </si>
  <si>
    <t xml:space="preserve">kota stone  flooring </t>
  </si>
  <si>
    <t xml:space="preserve">Granite Tiles flooring </t>
  </si>
  <si>
    <t>Plastering with ccccm 1:3, 12mm mixed with WPC</t>
  </si>
  <si>
    <t>HDPE water tank 5000 lit capacity</t>
  </si>
  <si>
    <t>TW Panelled Door 1500 X 2100MM (Double leaves)</t>
  </si>
  <si>
    <t>TW Panelled Door 1500 X 2400MM (Double leaves)</t>
  </si>
  <si>
    <t>TW Panelled Door 1200 X 2400MM (Double leaves)</t>
  </si>
  <si>
    <t>TW Panelled Door 1800 X 2400MM (Double leaves)</t>
  </si>
  <si>
    <r>
      <t>Partly glazed and partly BWR</t>
    </r>
    <r>
      <rPr>
        <sz val="12"/>
        <rFont val="Book Antiqua"/>
        <family val="1"/>
      </rPr>
      <t xml:space="preserve"> panelled door shutter (Double leaves) with brass screws.
</t>
    </r>
    <r>
      <rPr>
        <b/>
        <sz val="12"/>
        <rFont val="Book Antiqua"/>
        <family val="1"/>
      </rPr>
      <t>a. 1500x2400mm</t>
    </r>
  </si>
  <si>
    <r>
      <t>Partly glazed and partly TW</t>
    </r>
    <r>
      <rPr>
        <sz val="12"/>
        <rFont val="Book Antiqua"/>
        <family val="1"/>
      </rPr>
      <t xml:space="preserve"> panelled door shutter (Double leaves) with brass screws.
</t>
    </r>
    <r>
      <rPr>
        <b/>
        <sz val="12"/>
        <rFont val="Book Antiqua"/>
        <family val="1"/>
      </rPr>
      <t>a. 1200x2400mm</t>
    </r>
  </si>
  <si>
    <t>BWR door 900 x 2400   single leaf</t>
  </si>
  <si>
    <t>BWR door 1050 x 2400   single leaf</t>
  </si>
  <si>
    <t>BWR door 1200 x 2400   double leaves</t>
  </si>
  <si>
    <t>BWR door 1500 x 2400   double leaves</t>
  </si>
  <si>
    <t>450 x 375 x 20 m   thick TW plank</t>
  </si>
  <si>
    <t>40 mm dia GI pipe "B"class</t>
  </si>
  <si>
    <t>Supplying and fixing of Three phase ELCB</t>
  </si>
  <si>
    <t>MDF 900 x 2100 single</t>
  </si>
  <si>
    <t>MDF 1000 x 2100</t>
  </si>
  <si>
    <t>MDF 1200 x 2100</t>
  </si>
  <si>
    <t>MDF 1500 X 2100MM (Double Leaf)</t>
  </si>
  <si>
    <t>MDF 1200 X 2100MM (Double Leaf)</t>
  </si>
  <si>
    <t>MDF 1500 X 2400MM (Double Leaf)</t>
  </si>
  <si>
    <t>MDF  double leaf shutter with TW alround frame for ward robe / cup board</t>
  </si>
  <si>
    <t>Varnishing one coat</t>
  </si>
  <si>
    <t>Varnishing two coat</t>
  </si>
  <si>
    <t>Red oxide plastering in CM 1:4</t>
  </si>
  <si>
    <t>Under reamed pile (Single)</t>
  </si>
  <si>
    <r>
      <t xml:space="preserve">LIGHT POINT WITH CEILING ROSE FOR </t>
    </r>
    <r>
      <rPr>
        <b/>
        <sz val="12"/>
        <rFont val="Book Antiqua"/>
        <family val="1"/>
      </rPr>
      <t>ADMINISTRATIVE BLOCKS A</t>
    </r>
    <r>
      <rPr>
        <sz val="12"/>
        <rFont val="Book Antiqua"/>
        <family val="1"/>
      </rPr>
      <t>ND COMMUNITY CENTRE</t>
    </r>
  </si>
  <si>
    <r>
      <t xml:space="preserve">LIGHT POINT WITH BAKELITE BATTERN TYPE HOLDER FOR </t>
    </r>
    <r>
      <rPr>
        <b/>
        <sz val="12"/>
        <color indexed="10"/>
        <rFont val="Book Antiqua"/>
        <family val="1"/>
      </rPr>
      <t>ADMINISTRATIVE BLOCKS</t>
    </r>
    <r>
      <rPr>
        <sz val="12"/>
        <color indexed="10"/>
        <rFont val="Book Antiqua"/>
        <family val="1"/>
      </rPr>
      <t xml:space="preserve"> AND COMMUNITY CENTRE</t>
    </r>
  </si>
  <si>
    <r>
      <t xml:space="preserve">FAN POINT FOR </t>
    </r>
    <r>
      <rPr>
        <b/>
        <sz val="12"/>
        <color indexed="10"/>
        <rFont val="Book Antiqua"/>
        <family val="1"/>
      </rPr>
      <t>ADMINISTRATIVE BLOCKS</t>
    </r>
    <r>
      <rPr>
        <sz val="12"/>
        <color indexed="10"/>
        <rFont val="Book Antiqua"/>
        <family val="1"/>
      </rPr>
      <t xml:space="preserve"> AND COMMUNITY CENTRE</t>
    </r>
  </si>
  <si>
    <r>
      <t xml:space="preserve">STAIRCASE LIGHT POINT FOR </t>
    </r>
    <r>
      <rPr>
        <b/>
        <sz val="12"/>
        <color indexed="10"/>
        <rFont val="Book Antiqua"/>
        <family val="1"/>
      </rPr>
      <t>ADMINISTRATIVE BLOCKS</t>
    </r>
    <r>
      <rPr>
        <sz val="12"/>
        <color indexed="10"/>
        <rFont val="Book Antiqua"/>
        <family val="1"/>
      </rPr>
      <t xml:space="preserve"> AND COMMUNITY CENTRE</t>
    </r>
  </si>
  <si>
    <t>2 X 2.5 Sq mm in fully concealed PVC conduit</t>
  </si>
  <si>
    <t>2 X 4 Sq mm in fully concealed PVC conduit</t>
  </si>
  <si>
    <t>4 X 4 Sq mm in fully concealed PVC conduit</t>
  </si>
  <si>
    <t>32 AMPS DOUBLE POLE MAIN SWITCH ON TEAK WOOD BOARD TOP MES SERVICE CONNECTION / MOTOR PUMP( SINGLE PHASE ) SET</t>
  </si>
  <si>
    <t>Supply and fixing 4 way 250 volt single phase with neutral link metalic distribution board on suitable Teak wood board etc., all complete including connections.</t>
  </si>
  <si>
    <t>16 AMPS TPIC ON TEAK WOOD BOARD FOR 3 PHASE MES SERVICE CONNECTION AND 3 PHASE MOTOR PUMPSETS</t>
  </si>
  <si>
    <t>Supplying and fixing of 32 amps triple pole main switch with fuse and neutral link on a suitable well varnished teak wood board</t>
  </si>
  <si>
    <t>THREE PHASE DISTRIBUTION BOARD WITH 6 WAY PHASE AND 30 AMPS / WAY WITH FUSE AND NEUTRAL LINK ON SUITABLE TW PLANK TOP MES CONNECTION BOARD (FOR 12 IN 1 BLOCKS)</t>
  </si>
  <si>
    <t>THREE PHASE DISTRIBUTION BOARD WITH 4 WAY PHASE AND 3 AMPS/WAY FUSE AND NEUTRAL LINK FOR MES SERVICE CONNECTION ( 6 IN 1  BLOCKS )</t>
  </si>
  <si>
    <t>FIXING OF TUBE LIGHT FITTINGS ON WALL / CEILING</t>
  </si>
  <si>
    <t>FIXING OF TUBE FITTINGS SUSPENDED FROM CEILING</t>
  </si>
  <si>
    <t xml:space="preserve">( to be supplied by the department free of cost ) on suitable well varnished teak wood plank </t>
  </si>
  <si>
    <t xml:space="preserve">Charges for fixing single phase RCCB/ELCB on fully concealed suitable MS BOX </t>
  </si>
  <si>
    <t xml:space="preserve">Charges for fixing three phase RCCB/ ELCB  on suitable well varnished teak wood plank </t>
  </si>
  <si>
    <t xml:space="preserve">Charges for fixing Three  phase RCCB/ELCB  on fully concealed suitable MS BOX </t>
  </si>
  <si>
    <t>Supplying and delivery of Single phase ELCB/RCCB</t>
  </si>
  <si>
    <t>Supplying and delivery of Three phase ELCB/RCCB</t>
  </si>
  <si>
    <r>
      <t xml:space="preserve">2 x 4 Sqmm Copper PVC insulated unsheathed single core 1 KV grade cable for </t>
    </r>
    <r>
      <rPr>
        <b/>
        <sz val="12"/>
        <rFont val="Book Antiqua"/>
        <family val="1"/>
      </rPr>
      <t>EB service single phase.</t>
    </r>
  </si>
  <si>
    <r>
      <t>4 x 4  Sq mm copper PVC insulated unsheathed single core cable for</t>
    </r>
    <r>
      <rPr>
        <b/>
        <sz val="12"/>
        <rFont val="Book Antiqua"/>
        <family val="1"/>
      </rPr>
      <t xml:space="preserve"> 3 phase EB service</t>
    </r>
    <r>
      <rPr>
        <sz val="12"/>
        <rFont val="Book Antiqua"/>
        <family val="1"/>
      </rPr>
      <t xml:space="preserve"> connection</t>
    </r>
  </si>
  <si>
    <t xml:space="preserve">Supply of 40 mm dia GI pipe "B"class </t>
  </si>
  <si>
    <t>Laying of U.G. Cable below Ground Level</t>
  </si>
  <si>
    <t>Fixing of UG cables on Walls / Ceiling</t>
  </si>
  <si>
    <t>Fixing of Tube light street light fitting</t>
  </si>
  <si>
    <t>Charges for fixing Mercury, Sodium Vapour lamp street light fittings ( all types ) in the existing pole with required GI pipes 'B' class and accessories ( Street light fittings alone will be supplied departmentally at free of cost ).</t>
  </si>
  <si>
    <t>S &amp; F TNEB Meter Board made up of MS box 600 x 225 mm with door and lock and key arrangements</t>
  </si>
  <si>
    <t>25 mm dia PVC pipe Heavy duty with ISI mark for TV/ Telephone line</t>
  </si>
  <si>
    <t xml:space="preserve">TV/Telephone line junction </t>
  </si>
  <si>
    <t xml:space="preserve">Supply and erection of Tubular lamp, using 65 mm dia GI pipe 'B' class pipe with ISI mark of 6 mt length and 20 mm dia GI pipe 'B' class upto 2 mt with. </t>
  </si>
  <si>
    <t>Tube light -  Box type</t>
  </si>
  <si>
    <r>
      <t>Open wiring</t>
    </r>
    <r>
      <rPr>
        <sz val="12"/>
        <rFont val="Book Antiqua"/>
        <family val="1"/>
      </rPr>
      <t xml:space="preserve"> for Light point with ceiling rose for flats/ houses</t>
    </r>
  </si>
  <si>
    <r>
      <t>Open wiring Light point with bakelite batern type holder for flats/ houses</t>
    </r>
    <r>
      <rPr>
        <b/>
        <sz val="12"/>
        <rFont val="Book Antiqua"/>
        <family val="1"/>
      </rPr>
      <t>(Open wiring)</t>
    </r>
  </si>
  <si>
    <r>
      <t>Open wiring</t>
    </r>
    <r>
      <rPr>
        <sz val="12"/>
        <rFont val="Book Antiqua"/>
        <family val="1"/>
      </rPr>
      <t xml:space="preserve"> POINT WIRING FOR CALLING BELL / BUZZER WITH PUSH SWITCH FOR ALL TYPE OF BUILDING (OPEN WIRING)</t>
    </r>
  </si>
  <si>
    <r>
      <t>Open wiring</t>
    </r>
    <r>
      <rPr>
        <sz val="12"/>
        <rFont val="Book Antiqua"/>
        <family val="1"/>
      </rPr>
      <t xml:space="preserve"> FAN POINT FOR ADMINISTRATIVE BLOCKS AND COMMUNITY CENTRE</t>
    </r>
  </si>
  <si>
    <r>
      <t xml:space="preserve">Open wiring </t>
    </r>
    <r>
      <rPr>
        <sz val="12"/>
        <rFont val="Book Antiqua"/>
        <family val="1"/>
      </rPr>
      <t>STAIRCASE LIGHT POINT FOR ADMINISTRATIVE BLOCKS AND COMMUNITY CENTRE (Open wiring)</t>
    </r>
  </si>
  <si>
    <r>
      <t>Open wiring</t>
    </r>
    <r>
      <rPr>
        <sz val="12"/>
        <rFont val="Book Antiqua"/>
        <family val="1"/>
      </rPr>
      <t xml:space="preserve"> 5 AMPS 5 PIN PLUG SOCKET POINT AT CONVENIENT PLACES (OPEN WIRING)</t>
    </r>
  </si>
  <si>
    <r>
      <t>Open wiring</t>
    </r>
    <r>
      <rPr>
        <sz val="12"/>
        <rFont val="Book Antiqua"/>
        <family val="1"/>
      </rPr>
      <t xml:space="preserve"> 2 X1.5 Sqmm in fully concealed PVC conduit</t>
    </r>
  </si>
  <si>
    <r>
      <t xml:space="preserve"> </t>
    </r>
    <r>
      <rPr>
        <b/>
        <sz val="12"/>
        <rFont val="Book Antiqua"/>
        <family val="1"/>
      </rPr>
      <t>Open wiring</t>
    </r>
    <r>
      <rPr>
        <sz val="12"/>
        <rFont val="Book Antiqua"/>
        <family val="1"/>
      </rPr>
      <t xml:space="preserve"> 2 X 2.5 Sq mm in fully concealed PVC conduit (open wiring)</t>
    </r>
  </si>
  <si>
    <t>whitewashing one coat</t>
  </si>
  <si>
    <t>whitewashing one coat for old wall</t>
  </si>
  <si>
    <t>whitewashing two coat for old wall</t>
  </si>
  <si>
    <t>Thorough scrapping the old wall</t>
  </si>
  <si>
    <t>Thorough scrapping the old iron work</t>
  </si>
  <si>
    <t>Thorough scrapping the old wood work</t>
  </si>
  <si>
    <t>Cement paint one coat for old wall</t>
  </si>
  <si>
    <t>Cement paint two coat for old wall</t>
  </si>
  <si>
    <t>painting one coat for old iron work</t>
  </si>
  <si>
    <t>painting two coat for old iron work</t>
  </si>
  <si>
    <t>painting one coat for old wood work</t>
  </si>
  <si>
    <t>Matt paint one coat for old wall</t>
  </si>
  <si>
    <t xml:space="preserve">TAMILNADU POLICE HOUSING CORPORATION LIMITED </t>
  </si>
  <si>
    <t>TRICHY DIVISION</t>
  </si>
  <si>
    <t>Detailed Estimate</t>
  </si>
  <si>
    <t>SL NO</t>
  </si>
  <si>
    <t>DESCRIPTION OF WORKS</t>
  </si>
  <si>
    <t>NO'S</t>
  </si>
  <si>
    <t xml:space="preserve">MEASUREMENTS </t>
  </si>
  <si>
    <t>say</t>
  </si>
  <si>
    <t>Filling With gravel</t>
  </si>
  <si>
    <t>Standardised concrete Mix M20 Grade Concrete</t>
  </si>
  <si>
    <t>Form work using MS sheet for column footing, plinth beam, raft beam and raft slab etc…</t>
  </si>
  <si>
    <t>b</t>
  </si>
  <si>
    <t>Washing Stone</t>
  </si>
  <si>
    <t>(TWAD SR 2017 - 2018)</t>
  </si>
  <si>
    <t>b.</t>
  </si>
  <si>
    <t>32 mm dia UPVC pipe</t>
  </si>
  <si>
    <t>(S.R P-68/2018-19)</t>
  </si>
  <si>
    <t>i)</t>
  </si>
  <si>
    <t>32mm UPVC MTA</t>
  </si>
  <si>
    <t>(LOCAL DATA RATE)</t>
  </si>
  <si>
    <t>ii)</t>
  </si>
  <si>
    <t xml:space="preserve"> 32mm UPVC FTA</t>
  </si>
  <si>
    <t>(S.R  P-47/2018-19)</t>
  </si>
  <si>
    <t>iii)</t>
  </si>
  <si>
    <t>(S.R  P-69/2018-19)</t>
  </si>
  <si>
    <t>(S.R  P-70/2018-19)</t>
  </si>
  <si>
    <t>iv)</t>
  </si>
  <si>
    <t>v)</t>
  </si>
  <si>
    <t xml:space="preserve"> 32mm dia UPVC Coupler</t>
  </si>
  <si>
    <t>(S.R  P-48/2018-19)</t>
  </si>
  <si>
    <t>vi)</t>
  </si>
  <si>
    <t>vii)</t>
  </si>
  <si>
    <t>viii)</t>
  </si>
  <si>
    <t>ix)</t>
  </si>
  <si>
    <t>x)</t>
  </si>
  <si>
    <t>xi)</t>
  </si>
  <si>
    <t>(Data)</t>
  </si>
  <si>
    <t>m</t>
  </si>
  <si>
    <t>(PWD SR, P-62)</t>
  </si>
  <si>
    <t>Provision for C GST @ 6%</t>
  </si>
  <si>
    <t>Provision for S GST @ 6%</t>
  </si>
  <si>
    <t>Sub Total - II</t>
  </si>
  <si>
    <t>Provision for Labour Welfare Charges @ 1%</t>
  </si>
  <si>
    <t>Provision for Contigiences Charges @ 2.5%</t>
  </si>
  <si>
    <t>Provision for Supervision Charges @ 7.5%</t>
  </si>
  <si>
    <t>Supply and delivery of Three Phase 3HP open well submersible  Motor</t>
  </si>
  <si>
    <t>Supply and fixing of Panel Board for Submersible motor with need accessories etc all complete.</t>
  </si>
  <si>
    <t>Labour chargers for fixing of Three Phase Submersible motor</t>
  </si>
  <si>
    <t>Supply and laying of following dia of UPVC  pipe</t>
  </si>
  <si>
    <t>Supplying and Delivery of PVC insulated and sheated 3 core of 4 sq.mm Flat type copper cable with ISI mark etc all complete.</t>
  </si>
  <si>
    <t>Suppying &amp; fixing of following GI/PVC specials</t>
  </si>
  <si>
    <t>32mm GI Coupling</t>
  </si>
  <si>
    <t>32mm UPVC Elbow</t>
  </si>
  <si>
    <t>32mm dia UPVC union</t>
  </si>
  <si>
    <t>32mm GI Hex Nipple</t>
  </si>
  <si>
    <t>32mm non return valve</t>
  </si>
  <si>
    <t>32mm GM Gate vale</t>
  </si>
  <si>
    <t>32mm adopter set</t>
  </si>
  <si>
    <t xml:space="preserve"> 65 MM MS clamp</t>
  </si>
  <si>
    <t>For bore well</t>
  </si>
  <si>
    <t>Eearth work excation for Below Ground Level and cuting ,Threating laying charges etc</t>
  </si>
  <si>
    <t xml:space="preserve"> Above Ground Level and cuting ,Threating laying charges etc</t>
  </si>
  <si>
    <t>Supply and laying of following dia of GI  pipe</t>
  </si>
  <si>
    <t>110mm dia GI pipe</t>
  </si>
  <si>
    <t>Supplying and Delivery of Nylon Rope 15m/ kg of approved superior Quality for Submersible pumpset in borewell etc all complete.</t>
  </si>
  <si>
    <t>For bore well no -1</t>
  </si>
  <si>
    <t xml:space="preserve">  Drilling of 150mm Dia Borewell  in  overburden soil including labour  charges  for insertion of casing pipe.         </t>
  </si>
  <si>
    <t>For bore 1</t>
  </si>
  <si>
    <t xml:space="preserve"> Drilling of 150mm  dia bore wells in hard rock areas anywhere in Tamil nadu including transportation to the work site in hard rock areas and developing the borewells.</t>
  </si>
  <si>
    <t>SUPPLYING &amp; DELIVERY OF 160  MM DIA 6KG/CM2 PVC CASING PIPE</t>
  </si>
  <si>
    <t>LS</t>
  </si>
  <si>
    <t>Manufacturing &amp; supply of steel windows (Weight basis)</t>
  </si>
  <si>
    <t>a. Light point with ceiling rose</t>
  </si>
  <si>
    <t>b. Light point without ceiling rose</t>
  </si>
  <si>
    <t>Box type Fibre Fan hook</t>
  </si>
  <si>
    <t>Charges for fixing of "Fan"</t>
  </si>
  <si>
    <t>Street lights</t>
  </si>
  <si>
    <t>Wiring with 1.5 sqmm PVC insulated single core multi strand fire retardant flexible copper cable with ISI mark confirming IS: 694:1990.( Ordinary)</t>
  </si>
  <si>
    <r>
      <t xml:space="preserve">Wiring with 1.5 sqmm PVC insulated single core multi strand fire retardant flexible copper cable with ISI mark confirming IS: 694:1990 for </t>
    </r>
    <r>
      <rPr>
        <b/>
        <sz val="12"/>
        <rFont val="Book Antiqua"/>
        <family val="1"/>
      </rPr>
      <t>Fan point</t>
    </r>
    <r>
      <rPr>
        <sz val="12"/>
        <rFont val="Book Antiqua"/>
        <family val="1"/>
      </rPr>
      <t>.</t>
    </r>
  </si>
  <si>
    <r>
      <t xml:space="preserve">Wiring with 1.5 sqmm PVC insulated single core multi strand fire retardant flexible copper cable with ISI mark confirming IS: 694:1990 for </t>
    </r>
    <r>
      <rPr>
        <b/>
        <sz val="12"/>
        <rFont val="Book Antiqua"/>
        <family val="1"/>
      </rPr>
      <t>5 amps 5 pin plug socket point @ Switch Board Itself</t>
    </r>
    <r>
      <rPr>
        <sz val="12"/>
        <rFont val="Book Antiqua"/>
        <family val="1"/>
      </rPr>
      <t>.</t>
    </r>
  </si>
  <si>
    <r>
      <t xml:space="preserve">Wiring with 1.5 sqmm PVC insulated single core multi strand fire retardant flexible copper cable with ISI mark confirming IS: 694:1990 for </t>
    </r>
    <r>
      <rPr>
        <b/>
        <sz val="12"/>
        <rFont val="Book Antiqua"/>
        <family val="1"/>
      </rPr>
      <t>5 amps 5 pin plug socket point @ Convenient Places</t>
    </r>
    <r>
      <rPr>
        <sz val="12"/>
        <rFont val="Book Antiqua"/>
        <family val="1"/>
      </rPr>
      <t>.</t>
    </r>
  </si>
  <si>
    <t>S &amp; F of Tube light fitting  (patty  type ) with Electronic ballast and 36 W slim tube light</t>
  </si>
  <si>
    <r>
      <t xml:space="preserve">Supply and delivery of  </t>
    </r>
    <r>
      <rPr>
        <b/>
        <sz val="12"/>
        <rFont val="Book Antiqua"/>
        <family val="1"/>
      </rPr>
      <t xml:space="preserve">48" (1200 mm) Fan </t>
    </r>
    <r>
      <rPr>
        <sz val="12"/>
        <rFont val="Book Antiqua"/>
        <family val="1"/>
      </rPr>
      <t>with ISI mark with Eletronic Dimmer</t>
    </r>
  </si>
  <si>
    <t>Run of 2 Wires of 1.5 sqmm PVC insulated single core multi strand fire retardant flexible copper cable with ISI mark confirming IS: 694:1990.</t>
  </si>
  <si>
    <t>Compact Fluoresent Lamp (CFL)</t>
  </si>
  <si>
    <t>b. 18w bulb for Bulk Head fittings</t>
  </si>
  <si>
    <t>S &amp; F of Bulk head fitting suitable for CFL</t>
  </si>
  <si>
    <t>Detailed Measurements.</t>
  </si>
  <si>
    <t>Description of Works</t>
  </si>
  <si>
    <t>Earth work excavation in all soils (including refilling)</t>
  </si>
  <si>
    <t xml:space="preserve">a </t>
  </si>
  <si>
    <t>Ground floor</t>
  </si>
  <si>
    <t>Fabrication of Mild steel / RTS grills
(with cement slurry wash)</t>
  </si>
  <si>
    <t>Abstract</t>
  </si>
  <si>
    <t>D/f Door</t>
  </si>
  <si>
    <t>Concrete Qty</t>
  </si>
  <si>
    <t>Window</t>
  </si>
  <si>
    <t>Door</t>
  </si>
  <si>
    <t>Painting New Iron Work</t>
  </si>
  <si>
    <t>Long Body Tap</t>
  </si>
  <si>
    <t>supplying and delivery of 32mm GM gate valve etc.,</t>
  </si>
  <si>
    <t>Supplying and fixing of solid core Pvc door shutter etc.,</t>
  </si>
  <si>
    <t xml:space="preserve">CP Short Body Tap </t>
  </si>
  <si>
    <t>Supply and fixing of 75mm dia PVC SWR pipe type B etc.,</t>
  </si>
  <si>
    <t>Supplying and fixing of 110mm dia PVC SWR pipe type -B isi etc.,</t>
  </si>
  <si>
    <t>Lightpoint with bakelite batern holder for open wiring etcc.,</t>
  </si>
  <si>
    <t>Supply and fixing of IWC white oriya type in Ground floor etc.,</t>
  </si>
  <si>
    <t>Run off 2 wires of 2.5 sqmm open wiring FR cable with isi etc.,</t>
  </si>
  <si>
    <t>Supplying and fixing of 4mm tk pinheaded glass with aluminium beedings with standard specifications etc.,</t>
  </si>
  <si>
    <t>Fixing of Ceiling Fan</t>
  </si>
  <si>
    <t>Toilet</t>
  </si>
  <si>
    <t>Supplying, fabricating, erecting and fixing Hilux (or) Equivalent Board False Ceiling upto a ceiling height of 4.5m from floor level 
a. Using Hilux Board Plain Sheets (10mm thick)</t>
  </si>
  <si>
    <t>Earth work excavation for Open foundation (excluding refilling)</t>
  </si>
  <si>
    <t>Earth work excavation in Soft disintegrated rock  (including refilling)</t>
  </si>
  <si>
    <t>m3</t>
  </si>
  <si>
    <t>m2</t>
  </si>
  <si>
    <t>Gate Value</t>
  </si>
  <si>
    <t>Removing the damaged floor finish &amp; plastering</t>
  </si>
  <si>
    <t>Name of work: Providing additional Infrastructure Facilities for 300 RPCs at TSP IXth  Battalion Manimuthar in Tirunelveli District</t>
  </si>
  <si>
    <t>LS Provision for Washing Stone</t>
  </si>
  <si>
    <t>In Ground Floor  Beam</t>
  </si>
  <si>
    <t>D/f Window</t>
  </si>
  <si>
    <t>Kotto Stone Flooring</t>
  </si>
  <si>
    <t>New Barrake 1,2,3</t>
  </si>
  <si>
    <t>New Mess</t>
  </si>
  <si>
    <t>Class A Window</t>
  </si>
  <si>
    <t>Old Barrake</t>
  </si>
  <si>
    <t>Auditoriam</t>
  </si>
  <si>
    <t>M.s Grills Door</t>
  </si>
  <si>
    <t>New Barrake - 1 - 3</t>
  </si>
  <si>
    <t>Run of 2 Wires of 4 sqmm 7/20 for EB  PVC insulated single core multi strand fire retardant flexible copper cable with ISI mark confirming IS: 694:1990.</t>
  </si>
  <si>
    <r>
      <t xml:space="preserve">SUPPLYING AND FIXING OF </t>
    </r>
    <r>
      <rPr>
        <i/>
        <sz val="9"/>
        <color indexed="8"/>
        <rFont val="Book Antiqua"/>
        <family val="1"/>
      </rPr>
      <t>4 MM THICK PIN HEADED GLASS PANELS WITH ALUMINIUM ANODIZED U  SHAPE BEEDING OR SIZE 12X12 MM WITH</t>
    </r>
  </si>
  <si>
    <t>New BARRACK -1,2,3</t>
  </si>
  <si>
    <t>PAINTING ONE COAT OF PRIMER AND TWO COATS USING APPROVED QUALITY OF PLASTIC EMULSION PANIT OVER THE PRIMING COAT ON CEMENT PLASTERED / CONCRETE WALL SURFACES OR OTHER SIMILAR WORKS INCLUDING COST OF PLASTIC EMULSION PAINTS, PUTTY, BRUSHES, WATERING, CUIRING ETC ALL COMPLETE AND AS DIRECTED BY THE DEPARTMENTAL OFFICERS (PAINTS AND ITS SHADE SHALL BE GOT APPROVED FROM THE EXECUTIVE ENGINEER BEFORE USING)</t>
  </si>
  <si>
    <t>D/f O</t>
  </si>
  <si>
    <t>Mess</t>
  </si>
  <si>
    <t>D/f W</t>
  </si>
  <si>
    <t>D/f D</t>
  </si>
  <si>
    <t>a) 0 t0 2m depth for  septic tank</t>
  </si>
  <si>
    <t>Three coat colour Wash for new walls and other similar works.</t>
  </si>
  <si>
    <t>Toilet Outer</t>
  </si>
  <si>
    <t>D/F D</t>
  </si>
  <si>
    <t>Toilet Inner</t>
  </si>
  <si>
    <t>D/f D1</t>
  </si>
  <si>
    <t>inspection Champer</t>
  </si>
  <si>
    <t xml:space="preserve">Coverslab </t>
  </si>
  <si>
    <t>toilet</t>
  </si>
  <si>
    <t>Upvc soild  Door</t>
  </si>
  <si>
    <t>150mm dia Bore well</t>
  </si>
  <si>
    <t>DRILLING OF 150MM DIA BORE WELLS IN OVER BURDEN SOIL AREAS INCLUDING  LABOUR CHARGES INSERTING CASING PIPES ANYWHERE IN TAMILNADU INCLUDING TRANSPORTATION TO THE WORKSITE AND DEVELOPING THE BORE WELLS., ETC ALL COMPLETE AND AS DIRECTED BY THE DEPARTMENTAL OFFICERS</t>
  </si>
  <si>
    <t>DRILLING OF 150MM DIA BORE WELLS IN ALL STRATUM INCLUDING  HARD ROCK AREAS ANYWHERE IN TAMILNADU INCLUDING TRANSPORTATION TO THE WORKSITE IN HARD ROCK AREAS AND DEVELOPING THE BORE WELLS., ETC ALL COMPLETE AND AS DIRECTED BY THE DEPARTMENTAL OFFICERS.</t>
  </si>
  <si>
    <r>
      <t>SUPPLYING &amp; DELIVERY OF 160  MM DIA 6KG/CM</t>
    </r>
    <r>
      <rPr>
        <vertAlign val="superscript"/>
        <sz val="10"/>
        <color indexed="8"/>
        <rFont val="Book Antiqua"/>
        <family val="1"/>
      </rPr>
      <t>2</t>
    </r>
    <r>
      <rPr>
        <sz val="10"/>
        <color indexed="8"/>
        <rFont val="Book Antiqua"/>
        <family val="1"/>
      </rPr>
      <t xml:space="preserve"> PVC CASING PIPE. OF ISI QUALITY INCLUDING LABOUR CHARGES  FOR ERECTION THE PIPE IN THE BOREWELL ETC., ALL COMPLETE  AND AS DIRECTED BY THE DEPARTMENTAL OFFICERS.</t>
    </r>
  </si>
  <si>
    <t>SUPPLYING &amp; FIXING OF 160 MM DIA BORE WELL PVC END CAP, COVERING THE BOREWELL ETC ALL COMPLETE AND AS DIRECTED BY THE DEPARTMENTAL OFFICERS.</t>
  </si>
  <si>
    <t>For Bore 1</t>
  </si>
  <si>
    <t>SUPPLY AND ERECTION OF ROTATIONAL MOULDED POLYETHYLENE WATER STORAGE TANKS (HDPE CYLINDRICAL VERTICAL TYPE) FOR OUTDOOR USE HAVING CAPACITY OF 1000 LITRES</t>
  </si>
  <si>
    <t>DRINKING PURPOSE</t>
  </si>
  <si>
    <t>LITRES</t>
  </si>
  <si>
    <t>SINTEX TANK SUPPORT WALL</t>
  </si>
  <si>
    <t>BOREWELL CHAMBER</t>
  </si>
  <si>
    <t>SINTEX TANK SUPPORT WALL - OUTER ALROUND</t>
  </si>
  <si>
    <t>INNER ALL AROUND</t>
  </si>
  <si>
    <t>OUTER ALL AROUND</t>
  </si>
  <si>
    <t>water tank</t>
  </si>
  <si>
    <r>
      <t xml:space="preserve">SUPPLY AND DELIVERY OF THE FOLLOWING DIA </t>
    </r>
    <r>
      <rPr>
        <i/>
        <sz val="10"/>
        <color indexed="8"/>
        <rFont val="Book Antiqua"/>
        <family val="1"/>
      </rPr>
      <t>HDPE HOSE PIPE CLASS-51 MPA OR 10KG/CM</t>
    </r>
    <r>
      <rPr>
        <i/>
        <vertAlign val="superscript"/>
        <sz val="10"/>
        <color indexed="8"/>
        <rFont val="Book Antiqua"/>
        <family val="1"/>
      </rPr>
      <t>2</t>
    </r>
    <r>
      <rPr>
        <i/>
        <sz val="10"/>
        <color indexed="8"/>
        <rFont val="Book Antiqua"/>
        <family val="1"/>
      </rPr>
      <t xml:space="preserve"> PRESSURE OF APPROVED SUPERIOR QUALITY  AND AS DIRECTED BY THE DEPARTMENTAL OFFICERS  (THE  PIPE SHOULD BE GOT APPROVED FROM THE EXECUTIVE ENGINEER BEFORE USE) (FOR COMPRESSOR MOTOR)</t>
    </r>
  </si>
  <si>
    <t>a.32 mm Dia pipe</t>
  </si>
  <si>
    <t>b. 25 mm Dia pipe</t>
  </si>
  <si>
    <t>SUPPLY AND DELIVERY OF  5 HP AIR COMPRESSOR PUMPSET WITH MOTOR THREE PHASE SINGLE CYLINDER COMPRESSOR 1440 RPM) SUITABLE CAPACITY DISCHARGING THE FOLLOWING LPS AND HEAD DUE TO ALL LOSSES, SUITABLE FOR THE OPERATION IN SINGLE PHASE, THE MOTOR, OFFERED SHOULD BE CONFIRMING TO RELEVANT IS SPECIFICATION WITH ISI MARK SUITABLE FOR THE FOLLOWING REQUIREMENT. THE BRAND NAME OF PUMP AND MOTOR HP RATING TO BE SPECIFIED.</t>
  </si>
  <si>
    <t>For Bore Well</t>
  </si>
  <si>
    <t>For Stand by</t>
  </si>
  <si>
    <t>SUPPLY AND DELIVERY  OF THREE PHASE  AUTO DOL STARTER CONFIRM TO IS SPECIFICATION WITH ISI MARK SUITABLE FOR THE ABOVE PUMPSET ETC., COMPLETE AND AS DIRECTED BY THE DEPARTMENTAL OFFICERS.</t>
  </si>
  <si>
    <t>LABOUR CHARGES FOR ERECTION OF 5 HP AIR COMPRESSOR WITH MOTOR IN BOREWELL INCLUDING FIXING OF SUCTION PIPES,COMPOUND GAUGES TO THE REQUIRED DEPTH AND DELIVERY PIPES WITH VALVES PRESSURE GAUGE UPTO THE EXTERIOR WALL OF THE PUMP ROOM AND ERECTION OF STARTER,VOLTEMETRE. AND LAYING AND JOINTING THE CABLES AND TWIN EARTHING AS PER I.E. RULES ETC. COMPLETE AND INCLUDING FIXING ON CONCRETE BASE OF REQUITED SIZE IN CC 1:2:4 (ONE OF CEMENT AND TWO OF SAND AND FOUR OF HBG STONE JELLY ) USING 20MM JELLY AND INCLUDING COST OF BOLTS AND NUTS  ETC., COMPLETE AND TESTING THE PUMPS ON TRIAL RUN FOR 3 DAYS ETC., COMPLETE IN ALL RESPECTS AND AS DIRECTED BY THE DEPARTMENTAL OFFICERS.</t>
  </si>
  <si>
    <t>18.a</t>
  </si>
  <si>
    <t xml:space="preserve">Focouse Light 200 watts </t>
  </si>
  <si>
    <t>63mm GI Post for Street light Fittings</t>
  </si>
  <si>
    <t>Class (salun south )</t>
  </si>
  <si>
    <t>Class A (salun East )</t>
  </si>
  <si>
    <t>UPVC Non Pressure  pipe of SN8 SDR 34
( S 16.5) as per IS 15328/2003                                                             a. 100 mm UPVC Non Pressure  pipe</t>
  </si>
  <si>
    <t>New Class 1,2,3</t>
  </si>
  <si>
    <t xml:space="preserve"> New Trus Roofing</t>
  </si>
  <si>
    <t>Class (saloon East )</t>
  </si>
  <si>
    <t>Open Bath</t>
  </si>
  <si>
    <t xml:space="preserve">IWC Toilet </t>
  </si>
  <si>
    <t>sullage Drain</t>
  </si>
  <si>
    <t>Sullage Drain</t>
  </si>
  <si>
    <t>Sullage Drain Top</t>
  </si>
  <si>
    <t>In Foundation</t>
  </si>
  <si>
    <t>Class 1 to 6</t>
  </si>
  <si>
    <t>Class 1 to 6 Outer</t>
  </si>
  <si>
    <t>Class (1 to 6) Inner</t>
  </si>
  <si>
    <t>For Toilet</t>
  </si>
  <si>
    <t>.</t>
  </si>
  <si>
    <t>New Class Outer</t>
  </si>
  <si>
    <t>New Barrake Outer</t>
  </si>
  <si>
    <t>New Barrake inner</t>
  </si>
  <si>
    <t>New Class inner</t>
  </si>
  <si>
    <t>Elcb For Class and barrake</t>
  </si>
  <si>
    <t xml:space="preserve">Exhast Fan </t>
  </si>
  <si>
    <t>15 KVA Generator</t>
  </si>
  <si>
    <t xml:space="preserve">Day Toilet 10nos </t>
  </si>
  <si>
    <t>Name of Work : Special Repair to TY PRS at IX th BN at manimuthar in Tirunelveli Dist</t>
  </si>
  <si>
    <t>Name of Work : Special Repair to TY PRS at XII th BN at manimuthar in Tirunelveli Dist</t>
  </si>
  <si>
    <t>Earth Work Excavtion For Open Foundation</t>
  </si>
  <si>
    <t>CUM</t>
  </si>
  <si>
    <t>Foundation &amp; Basement</t>
  </si>
  <si>
    <t>Brick work in C.M. 1:4  using Countrybricks of size 22l x 11 x 7 cm ( 8 3/4" x 4 1/4" x 2 3/4")</t>
  </si>
  <si>
    <t>Brick work in C.M. 1:6  using Country bricks of size 22l x 11 x 7 cm ( 8 3/4" x 4 1/4" x 2 3/4")</t>
  </si>
  <si>
    <t xml:space="preserve">Say </t>
  </si>
  <si>
    <t>Rs.</t>
  </si>
  <si>
    <t>38.4 lakhs</t>
  </si>
  <si>
    <t>Old Barrake Inner 1to 6</t>
  </si>
  <si>
    <t>D/f Open</t>
  </si>
  <si>
    <t>Store Inner</t>
  </si>
  <si>
    <t>Varandah Inner</t>
  </si>
  <si>
    <t>Old Toilet no 2,3 Inner</t>
  </si>
  <si>
    <t>Old Toilet no 2,3  Passage Inner</t>
  </si>
  <si>
    <t>D/f Toilet D</t>
  </si>
  <si>
    <t>New Toilet no 4 -Inner</t>
  </si>
  <si>
    <t xml:space="preserve"> Passage Inner</t>
  </si>
  <si>
    <t>Old Toilet no 5 Inner</t>
  </si>
  <si>
    <t xml:space="preserve">  Passage Inner</t>
  </si>
  <si>
    <t>Old Toilet no 6,7  Passage Inner</t>
  </si>
  <si>
    <t>Old Toilet no 6,7 Inner</t>
  </si>
  <si>
    <t>Bath</t>
  </si>
  <si>
    <t xml:space="preserve">White wasshing </t>
  </si>
  <si>
    <t xml:space="preserve">Colour wasshing </t>
  </si>
  <si>
    <t>Old Barrake Outer 1to 6</t>
  </si>
  <si>
    <t>Old Toilet no 2,3 Outer</t>
  </si>
  <si>
    <t>Old Barrake Triangle Portision of end wall</t>
  </si>
  <si>
    <t>New Toilet no 4 -Outer</t>
  </si>
  <si>
    <t>Old Toilet no 5 Outer</t>
  </si>
  <si>
    <t>D/f  Door</t>
  </si>
  <si>
    <t>New Barrake Outer 1to 3</t>
  </si>
  <si>
    <t>New Barrake Inner 1to 3</t>
  </si>
  <si>
    <t>Old Barrake Inner 3 to 6</t>
  </si>
  <si>
    <t>Old Barrake Outer 3 to 6</t>
  </si>
  <si>
    <t>New Barrake Outer  3</t>
  </si>
  <si>
    <t>New Barrake Inner 3</t>
  </si>
  <si>
    <t>Earth work excavation in all soils 
(including refilling)</t>
  </si>
  <si>
    <t>Abstract Estimate</t>
  </si>
  <si>
    <t>Name of Work : Repair works for Tenkasi Police Canteen at Tenkasi district</t>
  </si>
  <si>
    <t>Mangaloor Tiles Roof Cleaning</t>
  </si>
  <si>
    <t>Hall</t>
  </si>
  <si>
    <t>Room 1</t>
  </si>
  <si>
    <t>Room 2</t>
  </si>
  <si>
    <t>Room 3</t>
  </si>
  <si>
    <t>Front Varandah 1</t>
  </si>
  <si>
    <t>Front Varandah 2</t>
  </si>
  <si>
    <t>Front Varandah 3</t>
  </si>
  <si>
    <t xml:space="preserve">Rear  Varandah </t>
  </si>
  <si>
    <t>Inner Tiles Roof Cleaning</t>
  </si>
  <si>
    <t>Tree Cutting In the Tile Roof</t>
  </si>
  <si>
    <t>Front</t>
  </si>
  <si>
    <t>Rear`</t>
  </si>
  <si>
    <t>Damaged  Tile Roof Patch Work For Tar Sheet</t>
  </si>
  <si>
    <t xml:space="preserve">Dismanling The Old BW Wall </t>
  </si>
  <si>
    <t>Front Varandha</t>
  </si>
  <si>
    <t>Rear Varandha</t>
  </si>
  <si>
    <t>Front Entrance Open</t>
  </si>
  <si>
    <t>Brick Work In CM 1:5 in Foundation</t>
  </si>
  <si>
    <t>Form Work For Centering</t>
  </si>
  <si>
    <t>Front Varandha Grade Beam</t>
  </si>
  <si>
    <t>a) In Foundation &amp; Basement</t>
  </si>
  <si>
    <t>Standardised Mix M20 Concrete In Foundation &amp; Basement</t>
  </si>
  <si>
    <t>Brick Work In CM 1:6 in Foundation</t>
  </si>
  <si>
    <t xml:space="preserve">Standardised Mix M20 Concrete </t>
  </si>
  <si>
    <t>a) In Ground Floor</t>
  </si>
  <si>
    <t>Front Varandha add Height</t>
  </si>
  <si>
    <t>Front Varandha lintel Concrete</t>
  </si>
  <si>
    <t>D/f  lintel Concrete</t>
  </si>
  <si>
    <t>Plastering In CM 1:5</t>
  </si>
  <si>
    <t>White Washing 2 Coats</t>
  </si>
  <si>
    <t xml:space="preserve">Hall Inner </t>
  </si>
  <si>
    <t>Hall Inner Add Height Triangle Portion</t>
  </si>
  <si>
    <t>D/f Arch Open</t>
  </si>
  <si>
    <t>D/f Arch Open Half Circle</t>
  </si>
  <si>
    <t>Add for Window Jambs</t>
  </si>
  <si>
    <t>Add for Door Jambs</t>
  </si>
  <si>
    <t>Arch Open Jambs</t>
  </si>
  <si>
    <t>Arch Open Half Circle Jambs</t>
  </si>
  <si>
    <t xml:space="preserve">Room1 Inner </t>
  </si>
  <si>
    <t xml:space="preserve">Room Inner </t>
  </si>
  <si>
    <t xml:space="preserve"> Add Height Triangle Portion</t>
  </si>
  <si>
    <t xml:space="preserve">Room2 Inner </t>
  </si>
  <si>
    <t>Room 3 Inner</t>
  </si>
  <si>
    <t>Add Height Triangle Portion</t>
  </si>
  <si>
    <t>Front Varandah Rear Wall</t>
  </si>
  <si>
    <t>D/f for  Wall</t>
  </si>
  <si>
    <t>Front Varandah Front Wall Inner</t>
  </si>
  <si>
    <t>Varandha C/w  add Height Triangle Portion</t>
  </si>
  <si>
    <t xml:space="preserve">Varandha C/w </t>
  </si>
  <si>
    <t>Rear Varandah Front Wall Outer</t>
  </si>
  <si>
    <t>Front  Varandah Front Wall Outer</t>
  </si>
  <si>
    <t>Rear Varandah Rear Wall</t>
  </si>
  <si>
    <t>Rear Varandah Front Wall Inner</t>
  </si>
  <si>
    <t>Roof Ventolator Wall East side</t>
  </si>
  <si>
    <t>Roof Ventolator Wall West side</t>
  </si>
  <si>
    <t>Open Space South side Wall</t>
  </si>
  <si>
    <t xml:space="preserve">Open Space North  side Wall </t>
  </si>
  <si>
    <t xml:space="preserve">Women Toilet Urinal Inner </t>
  </si>
  <si>
    <t xml:space="preserve">D/f for  O </t>
  </si>
  <si>
    <t xml:space="preserve">Men &amp; Women Toilet Urinal Inner </t>
  </si>
  <si>
    <t xml:space="preserve">Men &amp; Women Toilet  Inner </t>
  </si>
  <si>
    <t>Men &amp; Women Toilet  Passage Both Side</t>
  </si>
  <si>
    <t>D/f for  D1</t>
  </si>
  <si>
    <t>Add  for  O Jambs</t>
  </si>
  <si>
    <t>Add  for  D1 Jambs</t>
  </si>
  <si>
    <t>Motor Room Inner</t>
  </si>
  <si>
    <t>Enamal Painting In Wood Work</t>
  </si>
  <si>
    <t>Hall Door</t>
  </si>
  <si>
    <t>Room Door</t>
  </si>
  <si>
    <t>Hall Window</t>
  </si>
  <si>
    <t>Hall Roof Ventilator</t>
  </si>
  <si>
    <t>Room Window</t>
  </si>
  <si>
    <t>Room 1 Door</t>
  </si>
  <si>
    <t>Room 2 Door</t>
  </si>
  <si>
    <t>Room 2 Door Partision Wood</t>
  </si>
  <si>
    <t>Room 3 Door</t>
  </si>
  <si>
    <t>Room 3 Window</t>
  </si>
  <si>
    <t>Rear Varandah Fixed  Window</t>
  </si>
  <si>
    <t>Frond Varandah Wood &amp; Weild Mesh Window</t>
  </si>
  <si>
    <t>Enamal Painting In Iron Work</t>
  </si>
  <si>
    <t>Rear Varandah Door</t>
  </si>
  <si>
    <t>Frond Varandah Grill  Window</t>
  </si>
  <si>
    <t>Frond Varandah Grill  Door</t>
  </si>
  <si>
    <t>MS Grill Door</t>
  </si>
  <si>
    <t>Kg</t>
  </si>
  <si>
    <t>40kg</t>
  </si>
  <si>
    <t>WIRING WITH 1.5 SQMM COPPER PVC INSULATED UNSHEATHED SINGLE CORE 1.1 K.V. GRADE CABLE WITH CONTINUOUS EARTH BY MEANS OF 1.5 SQMM COPPER INSULATED UNSHEATHED SINGLE CORE 1.1 K.V. GRADE CABLE IN FULLY CONCEALED PVC RIGID CONDUIT PIPE HEAVY DUTY WITH ISI WITH SUITABLE SIZE MS BOX OF 16 GAUGE THICK CONCEALED AND COVERED WITH 3MM THICK LAMINATED HYLEM SHEET CONTROLLED BY 5 AMPS FLUSH  TYPE SWITCH INCLUDING CIRCUIT MAINS COST OF ALL MATERIALS, SPECIALS ETC., ALL COMPLETE. (OPEN WIRING)</t>
  </si>
  <si>
    <t>A. LIGHT POINT WITH CEILING ROSE</t>
  </si>
  <si>
    <t>B. LIGHT POINT WITHOUT CEILING ROSE</t>
  </si>
  <si>
    <t>SUPPLY AND FIXING OF 4 FEET 18 WATTS CRYSTAL LED TUBE LIGHT AND FIXING OF TUBE LIGHT FITTINGS ON TEAK WOOD ROUND BLOCKS OF 75 MM DIA OR 40MM DEEP SUSPENDED FROM CEILING OR MOUNDED ON THE WALL INCLUDING COST OF ALL MATERIALS  AND LABOUR FOR FIXING IN POSITION AND AS DIRECTED BY THE DEPARTMENTAL OFFICERS.       ( THE ENTIRE FITTINGS SHOLUD BE GOT APPROVED FROM THE EXECUTIVE ENGINEER BEFORE USE )</t>
  </si>
  <si>
    <t>SUPPLYING  AND FIXING OF 9W LED BULB AND FIXING THE BULB INCLUDING COST OF ALL MATERIALS AND LABOUR FOR FIXING IN POSITION AND AS DIRECTED BY THE DEPARTMENTAL OFFICERS.(THE ENTIRE FITTINGS SHOLUD BE GOT APPROVED FROM THE EXECUTIVE ENGINEER BEFORE USE )</t>
  </si>
  <si>
    <t>SUPPLYING  AND FIXING OF 12W LED BULB AND FIXING THE BULB INCLUDING COST OF ALL MATERIALS AND LABOUR FOR FIXING IN POSITION AND AS DIRECTED BY THE DEPARTMENTAL OFFICERS.(THE ENTIRE FITTINGS SHOLUD BE GOT APPROVED FROM THE EXECUTIVE ENGINEER BEFORE USE )</t>
  </si>
  <si>
    <t>SUPPLYING AND FIXING OF WATER TIGHT BULK HEAD FITTINGS WITH GUARD SUITABLE FOR 12W LED LAMP INCLUDING NECESSARY CONNECTIONS COST OF MATERIALS ETC ALL COMPLETE.</t>
  </si>
  <si>
    <t>SUPPLYING AND DELIVERY OF 25W LED STREET LIGHT FITTINGS COMPLETE WITH HEAVY GAUGE ALUMINIUM SHEET FABRICATED CANOPHY TREATED PRIMERED AND PAINTED WITH STOVE ENAMELED CRCA SHEET STEEL CONTRACT GEAR CUM REFLECTOR TRAY DULY FINISHED GLOSSY WHITE FOR OPTIMUM REFLECTION WITH CLEAR RIBBED ACRYLIC BOWL FIXED TO ALUMINIUM FRAME WITH GASKET LINING SECURED TO CANOPHY BY MEANS OF HINGES ON ONE SIDE AND FOGGLE CATCHES IN THE OTHER SIDE FOR EFFECTIVE PROJECTION AGAINST DUST AND WATER ENTRY ALL PREWIRED UPTO TERMINAL BLOCK COMPLETE WITH ALL ACCESSORIES SUCH AS COPPER WIRE,TUBE LIGHTS 40 WATTS, 4 FEET LONG, WOUND BALLAST CAPACITOR, STARTER ETC., COMPLETE WITH SIDE ENTRY MOUNTING CONFOR-MING TO IS 10322 AND INCLUDING LABOUR CHARGES FOR FIXING STREET LIGHT FITTINGS IN THE EB POLE/ WALL WITH GI PIPE 20MM DIA 2M LENGTH AND ACCESSORIES ETC., WITH 15 AMPS 500V. FUSE UNIT ON A T.W.PLANK 150X100X 20 MM THICK ETC., COMPLETE AND AS DIRECTED</t>
  </si>
  <si>
    <t>SUPPLY AND DELIVERY OF FOLLOWING ELECTRIC CEILING FAN WITH ISI MARK WITH BLADES AND DOUBLE BALL BEARING, CAPACITOR, ETC., COMPLETE WITH 300MM DOWN ROD, CANOPIES, CAPACITOR, SHACKLEBLADES WITH SPEED REGULATOR (RESISTANCE TYPE) SUITABLE FOR OPERATION ON 230 VOLTS 50 HTZ SINGLE PHASE AC SUPPLY CONFORMING TO ISS NO.374/79 AND PROVIDED WITH INSULATION . (THE BRAND SHOULD BE GOT APPROVED FROM THE EXECUTIVE ENGINEER BEFORE SUPPLY MADE).</t>
  </si>
  <si>
    <t>Switch Board to Switch Board</t>
  </si>
  <si>
    <t>From Pole To Canteen</t>
  </si>
  <si>
    <t>Canteen</t>
  </si>
  <si>
    <t xml:space="preserve"> 230mm dia Exhast Fan</t>
  </si>
  <si>
    <t>TV / Telephone Line Socket</t>
  </si>
  <si>
    <t>Supplying and Filling with Filling Stone Dust etc all complete.</t>
  </si>
  <si>
    <t>Front Entrance</t>
  </si>
  <si>
    <t>Supplying and Filling with HBSJ 3 to 10 mm etc all complete.</t>
  </si>
  <si>
    <t>Conveyance charges for Loading and Unloading charges</t>
  </si>
  <si>
    <t>Rubber mould  Hydraulic pressed Paver block 63 mm thick</t>
  </si>
  <si>
    <t>Labour charges for spreading 3mm to 10 mm size stone chips and stone dust of required thickness and compaction by the earth rammer and laying paver block of 63mm tk and compacted and filling the gab between paver block including labour charges and machine charges etc all complete</t>
  </si>
  <si>
    <t>Weld Mesh</t>
  </si>
  <si>
    <t>Hall Both Side</t>
  </si>
  <si>
    <t>Room 1 Both Side</t>
  </si>
  <si>
    <t>Room 2 Both Side</t>
  </si>
  <si>
    <t>Room 3 Both Side</t>
  </si>
  <si>
    <t>Front Verandah</t>
  </si>
  <si>
    <t>Rear Verandah</t>
  </si>
  <si>
    <t>30kg</t>
  </si>
  <si>
    <t>Fall Ceiling Work</t>
  </si>
  <si>
    <t xml:space="preserve">Hall </t>
  </si>
  <si>
    <t>Room</t>
  </si>
  <si>
    <t>Sintex Tank</t>
  </si>
  <si>
    <t>Lit</t>
  </si>
  <si>
    <t>SUPPLYING, LAYING, FIXING AND JOINTING THE FOLLOWING PVC PIPES AS PER ASTMD - 1785 OF SCHEDULE 40 OF WALL THICKNESS NOT LESS THAN THE SPECIFIED IN IS 4985 SUITABLE FOR PLUMBING BY THREADING OF WALL THICKNESS INCLUDING THE COST OF SUITABLE PVC/GI SPECIALS /GM SPECIALS LIKE ELBOW, TEE REDUCERS, PLUG, UNION, BEND, COUPLER, NIPPLE/ GM GATE VALVE, CHECK AND WHEEL VALVE ETC., WHEREVER REQUIRED ABOVE THE GROUND LEVEL INCLUDING THE COST OF TEFLON TAPE, SPECIAL CLAMPS, NAILS, ETC., FIXING ON WALL TO THE PROPER GRADIENT AND ALIGNMENT AND REDOING THE CHIPPED OF MASONRY ETC., AS DIRECTED BY THE DEPARTMENTAL OFFICERS.</t>
  </si>
  <si>
    <t>A. 32MM ASTM D SCHEDULE 40 THREADED PVC PIPE WITH NECESSARY PVC/GI SPECIALS</t>
  </si>
  <si>
    <t>Main Line to Sintex Tank</t>
  </si>
  <si>
    <t>B) 25MM ASTM D SCHEDULE 40 THREADED PVC PIPE WITH NECESSARY PVC/GI SPECIALS</t>
  </si>
  <si>
    <t xml:space="preserve">SUPPLYING, LAYING, FIXING AND JOINTING THE FOLLOWING PVC PIPES AS PER ASTM D - 1785 OF SCHEDULE 40 OF WALL THICKNESS NOT LESS THAN THE SPECIFIED IN IS 4985 SUITABLE FOR PLUMBING BY THREADING OF WALL THICKNESS INCLUDING THECOST OF SUITABLE PVC/GI SPECIALS /GM SPECIALS LIKE ELBOW, TEE REDUCERS, PLUG , UNIONS, BEND, COUPLER, NIPPLE/ GM GATE VALVE, CHECK AND WHEEL VALVE ETC., WHEREVER REQUIRED ABOVE THE GROUND LEVEL INCLUDING THE COST OF TEFLON TAPEETC., FULLY CONCEALED IN WALLS TO THE PROPER GRADIENT AND ALIGNMENT AND REDOING THE CHIPPED PORTION OF MASONRY ETC.,ALL COMPLETE AND AS DIRECTED BY THE DEPARTMENTAL OFFICERS. </t>
  </si>
  <si>
    <t>Sintex Tank to Toilet</t>
  </si>
  <si>
    <t>Gents Toitet To Ladies Toilet</t>
  </si>
  <si>
    <t>Wash Hand Basin</t>
  </si>
  <si>
    <r>
      <t xml:space="preserve">WIRING WITH 1.5 SQMM PVC INSULATED SINGLE CORE MULTI STRAND FIRE RETARDANT FLEXIBLE COPPER CABLE WITH ISI MARK CONFIRMING IS: 694:1990 FOR </t>
    </r>
    <r>
      <rPr>
        <sz val="10"/>
        <color theme="1"/>
        <rFont val="Book Antiqua"/>
        <family val="1"/>
      </rPr>
      <t>5 AMPS 5 PIN PLUG SOCKET POINT @ SWITCH BOARD ITSELF.</t>
    </r>
  </si>
  <si>
    <r>
      <t xml:space="preserve">RUN OFF MAIN WITH 2 WIRES OF 1.5 SQMM COPPER PVC INSULATED UNSHEATHED SINGLE CORE 1.1 KV GRADE CABLE WITH CONTINUOUS EARTH BY MEANS OF 2.5 SQMM COPPER PVC INSULATED UNSHEATHED SINGLE CORE 1.1 KV GRADE CABLE IN FULLY CONCEALED 19/20MM DIA RIGID PVC CONDUIT PIPE WITH ISI MARK ETC. INCLUDING COST OF ALL MATERIALS, SPECIALS ETC. ALL COMPLETE AND AS DIRECTED BY THE DEPARTMENTAL OFFICERS </t>
    </r>
    <r>
      <rPr>
        <b/>
        <sz val="10"/>
        <color rgb="FF000000"/>
        <rFont val="Book Antiqua"/>
        <family val="1"/>
      </rPr>
      <t>(OPEN WIRING)</t>
    </r>
  </si>
  <si>
    <r>
      <t xml:space="preserve">WIRING WITH 1.5 SQMM COPPER P.V.C. INSULATED UNSHEATHED SINGLE CORE 1.1.K. V. GRADE  CABLE WITH CONTINUOUS EARTH BY MEANS OF 1.5 SQMM COPPER PVC INSULATED UNSHEATHED SINGLE CORE 1.1.K.V. GRADE CABLE IN FULLY CONCEALED PVC RIGID CONDUIT PIPE HEAVY DUTY WITH ISI MARK WITH SUITABLE SIZE MS BOX OF 16G THICK CONCEALED AND COVERED WITH 3MM THICK LAMINATED HYLEM SHEET FOR </t>
    </r>
    <r>
      <rPr>
        <b/>
        <sz val="10"/>
        <color rgb="FF000000"/>
        <rFont val="Book Antiqua"/>
        <family val="1"/>
      </rPr>
      <t>FAN POINT</t>
    </r>
    <r>
      <rPr>
        <sz val="10"/>
        <color rgb="FF000000"/>
        <rFont val="Book Antiqua"/>
        <family val="1"/>
      </rPr>
      <t xml:space="preserve"> CONTROLLED BY 5 AMPS FLUSH TYPE SWITCH INCLUDING CIRCUIT MAINS, COST OF ALL MATERIALS, SPECIALS, ETC., ALL COMPLETE</t>
    </r>
  </si>
  <si>
    <r>
      <t>a)</t>
    </r>
    <r>
      <rPr>
        <sz val="10"/>
        <color theme="1"/>
        <rFont val="Times New Roman"/>
        <family val="1"/>
      </rPr>
      <t xml:space="preserve">       </t>
    </r>
    <r>
      <rPr>
        <sz val="10"/>
        <color theme="1"/>
        <rFont val="Book Antiqua"/>
        <family val="1"/>
      </rPr>
      <t>48" ELECTRIC FAN 1200MM SWEEP</t>
    </r>
  </si>
  <si>
    <r>
      <t xml:space="preserve">CHARGES FOR ASSEMBLING AND </t>
    </r>
    <r>
      <rPr>
        <b/>
        <sz val="10"/>
        <color rgb="FF000000"/>
        <rFont val="Book Antiqua"/>
        <family val="1"/>
      </rPr>
      <t xml:space="preserve">FIXING OF CEILING FAN </t>
    </r>
    <r>
      <rPr>
        <sz val="10"/>
        <color rgb="FF000000"/>
        <rFont val="Book Antiqua"/>
        <family val="1"/>
      </rPr>
      <t>OF DIFFERENT</t>
    </r>
    <r>
      <rPr>
        <b/>
        <sz val="10"/>
        <color rgb="FF000000"/>
        <rFont val="Book Antiqua"/>
        <family val="1"/>
      </rPr>
      <t xml:space="preserve"> </t>
    </r>
    <r>
      <rPr>
        <sz val="10"/>
        <color rgb="FF000000"/>
        <rFont val="Book Antiqua"/>
        <family val="1"/>
      </rPr>
      <t>SWEEP WITH NECESSARY CONNECTIONS AND FIXING OF FAN REGULATOR ON THE EXISTING BOARD ETC., ALL COMPLETE (EXCLUDING COST OF FAN)</t>
    </r>
  </si>
  <si>
    <r>
      <t xml:space="preserve">SUPPLYING AND FIXING </t>
    </r>
    <r>
      <rPr>
        <b/>
        <sz val="10"/>
        <color rgb="FF000000"/>
        <rFont val="Book Antiqua"/>
        <family val="1"/>
      </rPr>
      <t xml:space="preserve">15AMPS 3 PIN PLUG </t>
    </r>
    <r>
      <rPr>
        <sz val="10"/>
        <color rgb="FF000000"/>
        <rFont val="Book Antiqua"/>
        <family val="1"/>
      </rPr>
      <t>TYPE SOCKET ON A SUITABLE MS BOX 16G THICK CONCEALED AND COVERED WITH 3 MM THICK LAMINATED HYLEM SHEET INCLUSIVE OF ALL CONNECTIONS AND COST OF ALL MATERIALS.</t>
    </r>
  </si>
  <si>
    <r>
      <t xml:space="preserve">RUN OFF MAIN WITH 4 WIRES OF 4 SQMM COPPER PVC INSULATED UNSHEATHED SINGLE CORE 1.1 KV GRADE CABLE WITH CONTINUOUS EARTH BY MEANS OF 2.5 SQMM COPPER PVC INSULATED UNSHEATHED SINGLE CORE 1.1 KV GRADE CABLE IN FULLY CONCEALED 19/20MM DIA RIGID PVC CONDUIT PIPE WITH ISI MARK ETC. INCLUDING COST OF ALL MATERIALS, SPECIALS ETC. ALL COMPLETE AND AS DIRECTED BY THE DEPARTMENTAL OFFICERS </t>
    </r>
    <r>
      <rPr>
        <b/>
        <sz val="10"/>
        <color rgb="FF000000"/>
        <rFont val="Book Antiqua"/>
        <family val="1"/>
      </rPr>
      <t>(OPEN WIRING)</t>
    </r>
  </si>
  <si>
    <r>
      <t xml:space="preserve">SUPPLYING AND FIXING </t>
    </r>
    <r>
      <rPr>
        <b/>
        <sz val="10"/>
        <color rgb="FF000000"/>
        <rFont val="Book Antiqua"/>
        <family val="1"/>
      </rPr>
      <t>40AMPS EARTH LEAKAGE CIRCUIT BREAKER/RESIDUAL CURRENT CIRCUIT BREAKER (ELCB/ RCCB)</t>
    </r>
    <r>
      <rPr>
        <sz val="10"/>
        <color rgb="FF000000"/>
        <rFont val="Book Antiqua"/>
        <family val="1"/>
      </rPr>
      <t xml:space="preserve"> 30 MILLI AMPS SENSITIVE 6KA BREAKING CAPACITY WITH ISI MARKED SINGLE PHASE UNIT (IS 12640) FOR INCOMING, 2 NOS. 6 AMPS SINGLE POLE ‘B’ SERIES MINIATURE CIRCUIT BREAKER FOR OUTGOING LIGHTING 1 NO 16 AMPS SINGLE POLE MINIATURE CIRCUIT ‘C’ SERIES BREAKER ISI MARKED (IS 8828) FOR POWER PLUGS OUTGOING IN SUITABLE BREAKING CAPACITY OF MCB SHOULD HAVE 9 KA (MCB AND ELCB/RCCB SHOULD BE OF SAME MANUFACTURE). THE ELCB AND MCB WILL BE FIXED ON THE 18 GAUGE THICK MS BOX OF SIZE 12"X15"X2½" ALL CONCEALED IN WALL AND COVERED WITH 3 MM THICK LAMINATED HYLEM SHEET WITH BRASS SCREWS AND ALL INTER CONNECTIONS ETC., COMPLETE.</t>
    </r>
  </si>
  <si>
    <r>
      <t>a)</t>
    </r>
    <r>
      <rPr>
        <sz val="10"/>
        <color theme="1"/>
        <rFont val="Times New Roman"/>
        <family val="1"/>
      </rPr>
      <t xml:space="preserve">      </t>
    </r>
    <r>
      <rPr>
        <sz val="10"/>
        <color theme="1"/>
        <rFont val="Book Antiqua"/>
        <family val="1"/>
      </rPr>
      <t>20MM ASTM D SCHEDULE 40 THREADED PVC PIPE WITH NECESSARY PVC/GI SPECIALS</t>
    </r>
  </si>
  <si>
    <r>
      <t xml:space="preserve">SUPPLYING AND FIXING OF HALF TURN BRASS CORE </t>
    </r>
    <r>
      <rPr>
        <sz val="10"/>
        <color indexed="8"/>
        <rFont val="Book Antiqua"/>
        <family val="1"/>
      </rPr>
      <t>CP LONG BODY TAP OF 15MM DIA OF BEST QUALITY INCLUDING COST OF HALF TURN CP TAP WITH REQUIRED SPECIALS AND LABOUR FOR FIXING ETC., ALL COMPLETE AND AS DIRECTED BY THE DEPARTMENTAL OFFICERS. (THE QUALITY AND BRAND SHOULD BE GOT APPROVED FROM THE EXECUTIVE ENGINEER BEFORE USE)</t>
    </r>
  </si>
  <si>
    <t>Indian Water Closet Oriya Type</t>
  </si>
  <si>
    <t xml:space="preserve">Men Urinal </t>
  </si>
  <si>
    <t xml:space="preserve">Front Entrance </t>
  </si>
  <si>
    <t>Front Varandah</t>
  </si>
  <si>
    <t>Rear Varandah</t>
  </si>
  <si>
    <t>Open Space</t>
  </si>
  <si>
    <t>Office</t>
  </si>
  <si>
    <t>P.C.C. 1:5:10 for Foundation &amp; Basement and other similar works</t>
  </si>
  <si>
    <t>Open Space Platform</t>
  </si>
  <si>
    <t>Front &amp; Rear</t>
  </si>
  <si>
    <t>Entrance Front Wall</t>
  </si>
  <si>
    <t>SI No . 10 Qty</t>
  </si>
  <si>
    <t>Entrance Side  Wall</t>
  </si>
  <si>
    <t>Entrance  Wall</t>
  </si>
  <si>
    <t>Entrance Wall</t>
  </si>
  <si>
    <t>Entrance</t>
  </si>
  <si>
    <t>Rear Varandah Exhast Fan</t>
  </si>
  <si>
    <t>D/f Open  Window</t>
  </si>
  <si>
    <t>Length</t>
  </si>
  <si>
    <t>Breadth</t>
  </si>
  <si>
    <t>Depth</t>
  </si>
  <si>
    <t>Name of Work : Special Repair works for Old Taluk office Building for Newly formed Police Canteen at Tenkasi in Tenkasi District</t>
  </si>
  <si>
    <t>TAMIL NADU POLICE HOUSING CORPORATION LIMITED</t>
  </si>
  <si>
    <t>TIRUNELVELI DIVISION</t>
  </si>
  <si>
    <t>DETAILED MEASUREMENT</t>
  </si>
  <si>
    <t>Front Varandha Above Lintel</t>
  </si>
  <si>
    <t>Alminium Sliding Widow</t>
  </si>
  <si>
    <t>Calcium Sheet Work For Rear Varandah</t>
  </si>
  <si>
    <t>Entrance Side Wall</t>
  </si>
  <si>
    <t>Varandah Door bottom</t>
  </si>
  <si>
    <t>Varandah Lintel Side</t>
  </si>
  <si>
    <t>Entrance Side  Wall Top</t>
  </si>
  <si>
    <t>Entrance  Wall Top</t>
  </si>
  <si>
    <t>Hall DP to Room 1 DP</t>
  </si>
  <si>
    <t>Hall DP to Rear Varandha  DP</t>
  </si>
  <si>
    <t>Hall DP to Front Varandha  DP</t>
  </si>
  <si>
    <t xml:space="preserve">Hall DP to Hall 15amps Power Pluk </t>
  </si>
  <si>
    <t xml:space="preserve">Hall DP to Room 1 15amps Power Pluk </t>
  </si>
  <si>
    <t>100 Watts Spocus Light Fittings</t>
  </si>
  <si>
    <t xml:space="preserve">Dismantling The Old BW Wall </t>
  </si>
  <si>
    <t>Chamber</t>
  </si>
  <si>
    <t>Entrance Side Wall Pillar</t>
  </si>
  <si>
    <t>Main Entrance Front Wall</t>
  </si>
  <si>
    <t>D/f  Main Door</t>
  </si>
  <si>
    <t>SI No . 7 Qty</t>
  </si>
  <si>
    <t>Entrance Pillar Sides</t>
  </si>
  <si>
    <t>Kg/ m2</t>
  </si>
  <si>
    <t>100W Focus light</t>
  </si>
  <si>
    <t xml:space="preserve">Removing and replacing the damaged AC sheet roof </t>
  </si>
  <si>
    <t>with new 6mm Tk apectos cement  fully corrugated</t>
  </si>
  <si>
    <t xml:space="preserve">sheet including cost of materials,labour charges </t>
  </si>
  <si>
    <t xml:space="preserve">for fixing and cost of 'J' bolts,washers and nuts </t>
  </si>
  <si>
    <t>and as directed by the departmental officers.</t>
  </si>
  <si>
    <t>Removing Mangalore tiles over flat tiles in lime</t>
  </si>
  <si>
    <t>mortar excluding roof timbers and stacking charges</t>
  </si>
  <si>
    <t>etc., complete and as directed by the departmental</t>
  </si>
  <si>
    <t>officers.</t>
  </si>
  <si>
    <t>Suppluing and fixing Bitumen rain felt of 3mm</t>
  </si>
  <si>
    <t>Tk of approved quality confirming to IS specification</t>
  </si>
  <si>
    <t xml:space="preserve">-tion with ISI mark over the existing mangalore </t>
  </si>
  <si>
    <t>tiled roofing including applying CS bond solution</t>
  </si>
  <si>
    <t>at 1 Kg/Sq.m. and cost of labour for clearing</t>
  </si>
  <si>
    <t xml:space="preserve">roughening and applying CS bond solution and </t>
  </si>
  <si>
    <t xml:space="preserve">fixing the sheet in the surface including </t>
  </si>
  <si>
    <t>necessary scafolding charges conveyance charges</t>
  </si>
  <si>
    <t>etc., complete in all respects and as directed</t>
  </si>
  <si>
    <t>by the departmental officers.</t>
  </si>
  <si>
    <t>Sectionning and trimming the road forming area</t>
  </si>
  <si>
    <t xml:space="preserve">with excavation upto 15cm depth in all soils </t>
  </si>
  <si>
    <t>including cutting levelling the undulation etc,</t>
  </si>
  <si>
    <t xml:space="preserve">all complete in all respects and as directed </t>
  </si>
  <si>
    <t xml:space="preserve"> by the departmental officers and as per</t>
  </si>
  <si>
    <t>standard specifications.</t>
  </si>
  <si>
    <t xml:space="preserve">Supply and Fixing of weld mesh including cost of </t>
  </si>
  <si>
    <t>weld mesh ,binding wire,welding,labour charges</t>
  </si>
  <si>
    <t>for fixing in position as directed by the depat-</t>
  </si>
  <si>
    <t>-mental officers all complete etc,</t>
  </si>
  <si>
    <t>Labour charges for polishing the existing mosaic</t>
  </si>
  <si>
    <t>flooring including labour charges,hire charges</t>
  </si>
  <si>
    <t>for meachin,and cost of materials for polishing</t>
  </si>
  <si>
    <t>all complete etc,and as directed by the depart-</t>
  </si>
  <si>
    <t>-mental officers.</t>
  </si>
  <si>
    <t xml:space="preserve">Removing and replacing the damaged AC sheet roof with new 6mm Tk apectos cement  fully corrugated sheet including cost of materials,labour charges for fixing and cost of 'J' bolts,washers and nuts and as directed by the departmental officers. </t>
  </si>
  <si>
    <t>Removing Mangalore tiles over flat tiles in lime mortar excluding roof timbers and stacking charges etc., complete and as directed by the departmental officers.</t>
  </si>
  <si>
    <t>Suppluing and fixing Bitumen rain felt of 3mm Tk of approved quality confirming to IS specificationtion with ISI mark over the existing mangalore tiled roofing including applying CS bond solution at 1 Kg/Sq.m. and cost of labour for clearing roughening and applying CS bond solution and fixing the sheet in the surface including necessary scafolding charges conveyance charges etc., complete in all respects and as directed by the departmental officers.</t>
  </si>
  <si>
    <t>WIRING WITH 1.5 SQMM PVC INSULATED SINGLE CORE MULTI STRAND FIRE RETARDANT FLEXIBLE COPPER CABLE WITH ISI MARK CONFIRMING IS: 694:1990 FOR 5 AMPS 5 PIN PLUG SOCKET POINT @ SWITCH BOARD ITSELF.</t>
  </si>
  <si>
    <t>SUPPLY AND FIXING OF 4 FEET 18 WATTS CRYSTAL LED TUBE LIGHT AND FIXING OF TUBE LIGHT FITTINGS ON TEAK WOOD ROUND BLOCKS OF 75 MM DIA OR 40MM DEEP SUSPENDED FROM CEILING OR MOUNDED ON THE WALL INCLUDING COST OF ALL MATERIALS  AND LABOUR FOR FIXING IN POSITION AND AS DIRECTED BY THE DEPARTMENTAL OFFICERS. ( THE ENTIRE FITTINGS SHOLUD BE GOT APPROVED FROM THE EXECUTIVE ENGINEER BEFORE USE )</t>
  </si>
  <si>
    <t>WIRING WITH 1.5 SQMM COPPER P.V.C. INSULATED UNSHEATHED SINGLE CORE 1.1.K. V. GRADE  CABLE WITH CONTINUOUS EARTH BY MEANS OF 1.5 SQMM COPPER PVC INSULATED UNSHEATHED SINGLE CORE 1.1.K.V. GRADE CABLE IN FULLY CONCEALED PVC RIGID CONDUIT PIPE HEAVY DUTY WITH ISI MARK WITH SUITABLE SIZE MS BOX OF 16G THICK CONCEALED AND COVERED WITH 3MM THICK LAMINATED HYLEM SHEET FOR FAN POINT CONTROLLED BY 5 AMPS FLUSH TYPE SWITCH INCLUDING CIRCUIT MAINS, COST OF ALL MATERIALS, SPECIALS, ETC., ALL COMPLETE</t>
  </si>
  <si>
    <t>CHARGES FOR ASSEMBLING AND FIXING OF CEILING FAN OF DIFFERENT SWEEP WITH NECESSARY CONNECTIONS AND FIXING OF FAN REGULATOR ON THE EXISTING BOARD ETC., ALL COMPLETE (EXCLUDING COST OF FAN)</t>
  </si>
  <si>
    <t>SUPPLYING AND FIXING 15AMPS 3 PIN PLUG TYPE SOCKET ON A SUITABLE MS BOX 16G THICK CONCEALED AND COVERED WITH 3 MM THICK LAMINATED HYLEM SHEET INCLUSIVE OF ALL CONNECTIONS AND COST OF ALL MATERIALS.</t>
  </si>
  <si>
    <t>TAMIL NADU POLICE HOUSING CORPORATION</t>
  </si>
  <si>
    <t>======================================</t>
  </si>
  <si>
    <t>PLACE:-</t>
  </si>
  <si>
    <t>TENKASI</t>
  </si>
  <si>
    <t>2021-2022</t>
  </si>
  <si>
    <t>COST OF MATERIALS</t>
  </si>
  <si>
    <t>RATE</t>
  </si>
  <si>
    <t>PER</t>
  </si>
  <si>
    <t>AMOUNT</t>
  </si>
  <si>
    <t>*</t>
  </si>
  <si>
    <t>CEMENT MORTAR(1:1.5)</t>
  </si>
  <si>
    <t>M.T</t>
  </si>
  <si>
    <t>CEMENT</t>
  </si>
  <si>
    <t>SAND</t>
  </si>
  <si>
    <t>MIXING OF MORTAR</t>
  </si>
  <si>
    <t>L.S</t>
  </si>
  <si>
    <t>SUNDRIES</t>
  </si>
  <si>
    <t>TOTAL FOR 1 CUM</t>
  </si>
  <si>
    <t>CEMENT MORTAR(1:2)</t>
  </si>
  <si>
    <t>CEMENT MORTAR(1:3)</t>
  </si>
  <si>
    <t>CEMENT MORTAR(1:4)</t>
  </si>
  <si>
    <t>CEMENT MORTAR(1:5)</t>
  </si>
  <si>
    <t>CEMENT MORTAR(1:6)</t>
  </si>
  <si>
    <t>CEMENT MORTAR(1:7)</t>
  </si>
  <si>
    <t>CEMENT MORTAR(1:8)</t>
  </si>
  <si>
    <t>EARTH WORK EXCAVATION</t>
  </si>
  <si>
    <t>EARTH WORK EXCAVATION IN SS20B</t>
  </si>
  <si>
    <t>ADD 100% FOR NARROW CUTTING</t>
  </si>
  <si>
    <t xml:space="preserve"> 1/3REFILLING CHARGES</t>
  </si>
  <si>
    <t>TOTAL FOR 10 CUM</t>
  </si>
  <si>
    <t>RATE PER CUM INCLUDING REFILLING</t>
  </si>
  <si>
    <t>0 TO 2M</t>
  </si>
  <si>
    <t>LIME MORTAR(1:2)</t>
  </si>
  <si>
    <t>LIME</t>
  </si>
  <si>
    <t>GRINDING OF MORTAR</t>
  </si>
  <si>
    <t>3.1</t>
  </si>
  <si>
    <t>CEMENT CONCRETE(1:5:10) USING</t>
  </si>
  <si>
    <t>40mm HBSTONE METEL</t>
  </si>
  <si>
    <t xml:space="preserve">  H.B.STONEJELLY 40mm</t>
  </si>
  <si>
    <t>NO.</t>
  </si>
  <si>
    <t>MASON II</t>
  </si>
  <si>
    <t>MAZDOOR I</t>
  </si>
  <si>
    <t>MAZDOOR II</t>
  </si>
  <si>
    <t>RATE PER CUM</t>
  </si>
  <si>
    <t>=</t>
  </si>
  <si>
    <t xml:space="preserve">B.W IN C.M(1:5) using kiln burnt country bricks </t>
  </si>
  <si>
    <t>Bricks of size 22x11x7 cm</t>
  </si>
  <si>
    <t>NOS.</t>
  </si>
  <si>
    <t xml:space="preserve"> 1000NO.</t>
  </si>
  <si>
    <t>MASON I</t>
  </si>
  <si>
    <t xml:space="preserve">B.W IN C.M(1:6) using kiln burnt country bricks </t>
  </si>
  <si>
    <t>G.F</t>
  </si>
  <si>
    <t>PARTITION WALL</t>
  </si>
  <si>
    <t>B.W IN C.M(1:4) using Country BricksKiln Burnt  SIZE 22x11x7Cm</t>
  </si>
  <si>
    <t>**</t>
  </si>
  <si>
    <t>PARTITION WALL OF 110 mm thick</t>
  </si>
  <si>
    <t>PARATITION B.W IN C.M(1:4)</t>
  </si>
  <si>
    <t>NO</t>
  </si>
  <si>
    <t>TOTAL FOR 10 SQM</t>
  </si>
  <si>
    <t>RATE PER SQM</t>
  </si>
  <si>
    <t>18.1.a.</t>
  </si>
  <si>
    <t>Form work for Roof and lintels using M.S sheet</t>
  </si>
  <si>
    <t>c.</t>
  </si>
  <si>
    <t>Form work for Small quantity and column using M.S. sheet</t>
  </si>
  <si>
    <t>d.</t>
  </si>
  <si>
    <t>Form work for Vertical walls</t>
  </si>
  <si>
    <t>20mm HBG Machine crushed stone jelly    (7730 Kg)</t>
  </si>
  <si>
    <t>10-12mm HBG Machine crushed stone jelly    (5156 Kg)</t>
  </si>
  <si>
    <t>Sand    (7670 Kg)</t>
  </si>
  <si>
    <t>Cement</t>
  </si>
  <si>
    <t>Plasticiser /Super plasticiser @ .60% of cement (P57 item NO.198</t>
  </si>
  <si>
    <t>Mason II</t>
  </si>
  <si>
    <t>Maz I</t>
  </si>
  <si>
    <t>Maz II</t>
  </si>
  <si>
    <t>Total for 10 cum</t>
  </si>
  <si>
    <t>for 1 cum</t>
  </si>
  <si>
    <t>Vibrating charges p-28 /103</t>
  </si>
  <si>
    <t>Sub Total</t>
  </si>
  <si>
    <t>Add for water charges &amp; other sundries (0.5 % of sub total</t>
  </si>
  <si>
    <t>43.</t>
  </si>
  <si>
    <t>a.</t>
  </si>
  <si>
    <t>SUPPLYING AND FABRICATING AND</t>
  </si>
  <si>
    <t>PLACING R.T.S RODS/MS RODS upto 16mm dia(without cement  slurry)</t>
  </si>
  <si>
    <t>QUTL</t>
  </si>
  <si>
    <t>R.T.S RODS/M.S.RODS UPTO 16MM DIA</t>
  </si>
  <si>
    <t>BINDING WIRE</t>
  </si>
  <si>
    <t>FITTER I</t>
  </si>
  <si>
    <t>TOTTAL FOR 1 QTL</t>
  </si>
  <si>
    <t>RATE PER M.T</t>
  </si>
  <si>
    <t>33.</t>
  </si>
  <si>
    <t>PLASTERING C.M(1:5) 12mmTHICK</t>
  </si>
  <si>
    <t>WHITE WASHING THREE COAT</t>
  </si>
  <si>
    <t>SLACKED SHELL LIME</t>
  </si>
  <si>
    <t>SUNDRIES FOR BRUSH,BLUE,GUM ETC</t>
  </si>
  <si>
    <t>TOTAL FOR 100 SQM</t>
  </si>
  <si>
    <t>40.</t>
  </si>
  <si>
    <t>PAINTING TWO COATS OVER new</t>
  </si>
  <si>
    <t>WOOD WORKS WITH IIND CLASS</t>
  </si>
  <si>
    <t>SYNTHETIC ENAMEL PAINT INCL.PRIMER COAT.</t>
  </si>
  <si>
    <t>LIT</t>
  </si>
  <si>
    <t>READY MIXED PRIMER PAINT</t>
  </si>
  <si>
    <t xml:space="preserve">PAINTER I </t>
  </si>
  <si>
    <t>READY MIXED IIND CLASS PAINT</t>
  </si>
  <si>
    <t>SUNDRIES FOR BRUSHES,ETC</t>
  </si>
  <si>
    <t>PAINTING TWO COATS OVER NEW</t>
  </si>
  <si>
    <t>IRON WORKS WITH IIND CLASS</t>
  </si>
  <si>
    <t>SYNTHETIC ENAMEL PAINT</t>
  </si>
  <si>
    <t>PAINTING ONE COATS OVER OLD</t>
  </si>
  <si>
    <t>nos</t>
  </si>
  <si>
    <t>Thorouh scrapping (p-31 slno.357 d)</t>
  </si>
  <si>
    <t xml:space="preserve">SUNDRIES </t>
  </si>
  <si>
    <t>Thorouh scrapping (p-31 slno.112)</t>
  </si>
  <si>
    <t>PAINTING TWO COATS OVER OLD</t>
  </si>
  <si>
    <t>Thorouh scrapping</t>
  </si>
  <si>
    <t>WHITE WASHING TWO COAT</t>
  </si>
  <si>
    <t>SUNDRIES FOR BRUSH ETC</t>
  </si>
  <si>
    <t>Steel grill for Verandah Enclousure PWD SR p23/ Item 168/131</t>
  </si>
  <si>
    <t>OPEN WIRING IN PVC PIPE</t>
  </si>
  <si>
    <t>Open wiring for 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</si>
  <si>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t>
  </si>
  <si>
    <t>1.5 sqmm copper PVC insulated unsheathed single core cable</t>
  </si>
  <si>
    <t>PVC rigid conduit pipe 19 mm / 20mm heavy duty with ISI mark</t>
  </si>
  <si>
    <t>1 Rmt</t>
  </si>
  <si>
    <t>No</t>
  </si>
  <si>
    <t>19 mm PVC rigid bends</t>
  </si>
  <si>
    <t>Tw Plugs (SR p 129 X e)(1.5" x 1" x 2")</t>
  </si>
  <si>
    <t>1000 nos</t>
  </si>
  <si>
    <t>19 mm PVC rigid tees</t>
  </si>
  <si>
    <t xml:space="preserve">PVC joint box ( Part- I ,p 129  6b) </t>
  </si>
  <si>
    <t>Dozen</t>
  </si>
  <si>
    <t xml:space="preserve">Hylem sheet 3 mm thick with lamination </t>
  </si>
  <si>
    <t>5 amps flush type switch</t>
  </si>
  <si>
    <t>Ceiling rose</t>
  </si>
  <si>
    <t>Gross</t>
  </si>
  <si>
    <t>Brass screws 40mm p 130 L 1c</t>
  </si>
  <si>
    <t>19 mm MS clamp sor p- 40 it-2</t>
  </si>
  <si>
    <t>Bag</t>
  </si>
  <si>
    <t>TW switch  box  100 x 100 x 75 mm p 129 jd</t>
  </si>
  <si>
    <t>TW junction  box  150 x 100 x 75 mm p-129 j c</t>
  </si>
  <si>
    <t>3 mm thick laminated Hylem sheet (10X0.1X0.1)</t>
  </si>
  <si>
    <t>1.5 sqmm copper PVC insulated unsheathed single core cable for continuous earth connection</t>
  </si>
  <si>
    <t>90 Rmt</t>
  </si>
  <si>
    <t>Litre</t>
  </si>
  <si>
    <t>Paint SEP p-44 it-117</t>
  </si>
  <si>
    <t>Points</t>
  </si>
  <si>
    <t>Labour charges</t>
  </si>
  <si>
    <t>Sundries 1% on materials</t>
  </si>
  <si>
    <t>Total for 10 Points</t>
  </si>
  <si>
    <t>Rate for 1 Point</t>
  </si>
  <si>
    <t>Light point with bakelite batern type holder for flats/ houses(Open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</si>
  <si>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</si>
  <si>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</si>
  <si>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</si>
  <si>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t>
  </si>
  <si>
    <t>Add cost of Bakelite battern type holders 10 Nos @ Rs 16.50 / Each p-115,  it-24</t>
  </si>
  <si>
    <t>Sundries</t>
  </si>
  <si>
    <t>Total for 10 points</t>
  </si>
  <si>
    <t>Rate for 1 points</t>
  </si>
  <si>
    <t>FAN POINT FOR ADMINISTRATIVE BLOCKS AND COMMUNITY CENTRE (OPEN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</si>
  <si>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FOR ADMINISTRATIVE BLOCKS AND COMMUNITY CENTRE controlled by 5 amps flush type switch including citcuit mains, cost of all materials, specials, etc., all complete,(Open wiring)</t>
  </si>
  <si>
    <t xml:space="preserve">Deduct cost of switch Box 4"X4"x3" </t>
  </si>
  <si>
    <t>Deduct cost of Hylem sheet</t>
  </si>
  <si>
    <t>Add cost of TW box 12" x 8" x3" for switch and regulator 10 nos  @ Rs 69.90 / Each p-129 ,part  J a</t>
  </si>
  <si>
    <t>Hylem sheet 0.60 Sq m@ 630/Sq m p-129  ,7 a</t>
  </si>
  <si>
    <t>Add Sundries 1%</t>
  </si>
  <si>
    <t>5 AMPS 5 PIN PLUG SOCKET POINT AT CONVENIENT PLACES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</si>
  <si>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</si>
  <si>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MS box  150x 100 x 75 mm</t>
  </si>
  <si>
    <t xml:space="preserve">3 mm thick laminated Hylem sheet </t>
  </si>
  <si>
    <t>5 A 5 pin non - inter locking switch and plug ( flush type )</t>
  </si>
  <si>
    <t>SQqm</t>
  </si>
  <si>
    <t>Total for 15 points</t>
  </si>
  <si>
    <t>Rate for 1 point</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</si>
  <si>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</si>
  <si>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open conduit pipe heavy duty with ISI mark including cost of all materials, specials, etc., all complete.</t>
  </si>
  <si>
    <t>gross</t>
  </si>
  <si>
    <t>MS saddles 19mm p- 131 part- L 3b</t>
  </si>
  <si>
    <t>TW plugs 1.5"X1"X2" SR P.129</t>
  </si>
  <si>
    <t>1000Nos</t>
  </si>
  <si>
    <t>Brass screws 38mm (SR p130)</t>
  </si>
  <si>
    <t>2/3</t>
  </si>
  <si>
    <t>Total for 90 Metres</t>
  </si>
  <si>
    <t>Rate for 1 Rmt</t>
  </si>
  <si>
    <t>2 X 2.5 Sq mm in fully concealed PVC conduit (open wiring)</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</si>
  <si>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</si>
  <si>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 xml:space="preserve">Total as per Data No. </t>
  </si>
  <si>
    <t>Add 180 mt 2.5 Sqmm copper PVC insulated unsheathed S.C. cable</t>
  </si>
  <si>
    <t>Deduct 1.5 Sqmm copper PVC insulated unsheathed S.C. cable</t>
  </si>
  <si>
    <t>Total for 90 metres</t>
  </si>
  <si>
    <t>2 X 4 Sq mm in fully concealed PVC conduit (open wiring)</t>
  </si>
  <si>
    <t>Add 180 mt 4 Sqmm copper PVC insulated unsheathed S.C. cable p-86 2c</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</si>
  <si>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</si>
  <si>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</si>
  <si>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</si>
  <si>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5 A 5 pin non - inter locking switch and plug ( flush type ) part - c (I a) + part - d (I a)( Rs. 192.60/12 + 23.90) p-117 +123 part d a</t>
  </si>
  <si>
    <t xml:space="preserve">DATA    - 8 </t>
  </si>
  <si>
    <t>15 AMPS POWER PLUG</t>
  </si>
  <si>
    <t>Supplying and fixing of 15 Amps 3 pin flush type plug socket on suitable MS box of 16g thick concealed and covered with 3 mm thick laminated hylem sheet inclusive of all materials, etc., all complete.</t>
  </si>
  <si>
    <t>15 Amps 3 pin flush type plug socket Part-D1 b p-123</t>
  </si>
  <si>
    <t xml:space="preserve">MS box 150 x 100 x 75mm </t>
  </si>
  <si>
    <t xml:space="preserve">3 mm thick laminated hulem sheet </t>
  </si>
  <si>
    <t>Labour charges and sundries such as cement, screws etc.,</t>
  </si>
  <si>
    <t>Rate for Each</t>
  </si>
  <si>
    <t>DATA   - 24</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</si>
  <si>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</si>
  <si>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</si>
  <si>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</si>
  <si>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Labour Charges</t>
  </si>
  <si>
    <t xml:space="preserve">Sundries </t>
  </si>
  <si>
    <t>Labour charges for 5 Nos</t>
  </si>
  <si>
    <t>Supply of ceiling fan 1200mm</t>
  </si>
  <si>
    <t>1200mm A.C ceiling fan (without regulator)( Part- B 1 a p-116</t>
  </si>
  <si>
    <t>Cost of electronic regulator( Part- B 1 d p-116</t>
  </si>
  <si>
    <t xml:space="preserve">Rate for each </t>
  </si>
  <si>
    <t>DATA   - 57</t>
  </si>
  <si>
    <t>Exhaust fan of 225 mm  dia ( 9 ") sweep</t>
  </si>
  <si>
    <t>Exhaust fan of 225 mm dia ( Part- B 2 a p-117</t>
  </si>
  <si>
    <t>Provision of hole in the wall and making good of the wall</t>
  </si>
  <si>
    <t>Clamp fixing by cheche screws bolts and nuts including connections ( as per SD-114, Elec Data 2020 - 21)</t>
  </si>
  <si>
    <t>Add 1 % sundries</t>
  </si>
  <si>
    <t>Labour charges for fixing</t>
  </si>
  <si>
    <t>4' 18w crystal glass LED tube light</t>
  </si>
  <si>
    <t>4' tube light fitting with \electronic ballast p-111 it-20 c</t>
  </si>
  <si>
    <t>Charges for fixing  (as per Data 22 )</t>
  </si>
  <si>
    <t>SUPPLYING AND FIXING OF 20MM DIA PVC PIPE FOR TV/TELEPHONE LINE</t>
  </si>
  <si>
    <t>Mtr</t>
  </si>
  <si>
    <t>PVC RIGID CONDUIT PIPE 19M/20MM HEAVY DUTY WITH ISI</t>
  </si>
  <si>
    <t>WIREMAN GR-I</t>
  </si>
  <si>
    <t>HELPER</t>
  </si>
  <si>
    <t>SUNDRIES FOR PVC SPECIALS &amp; FISH WIRE ETC.,</t>
  </si>
  <si>
    <t>TOTAL FOR 90RMT</t>
  </si>
  <si>
    <t>RATE PER  RMT</t>
  </si>
  <si>
    <t>25 mm dia PVC pipe Heavy duty with ISI mark</t>
  </si>
  <si>
    <t>Rate as per Above</t>
  </si>
  <si>
    <t>Deduct cost of 20 m   dia PVC pipe .</t>
  </si>
  <si>
    <t>Add cost of 25 mm dia PVC pipe heavy dutyp-128 part -I c</t>
  </si>
  <si>
    <t>DATA   - 51</t>
  </si>
  <si>
    <t>Supplying and concealing TV/Telephone socket with top pin with suitable TW box fully concealed and covered with 3 mm thick Hylem sheet etc., all complete.</t>
  </si>
  <si>
    <t>TW board 4" x4" x3" (p-129, part-j/d)</t>
  </si>
  <si>
    <t>Sqmm</t>
  </si>
  <si>
    <t>Hylem sheet</t>
  </si>
  <si>
    <t>TV/Telephone socket (sd - 134 2020 - 2021)</t>
  </si>
  <si>
    <t>Labour charges including fixing etc., all complete.</t>
  </si>
  <si>
    <t>Rate for each</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</si>
  <si>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</si>
  <si>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</si>
  <si>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</si>
  <si>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</si>
  <si>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</si>
  <si>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</si>
  <si>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</si>
  <si>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</si>
  <si>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</si>
  <si>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</si>
  <si>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 xml:space="preserve"> 20MM DIA PVC PIPE ABOVE G.L:-</t>
  </si>
  <si>
    <t xml:space="preserve">COST OF 20MM DIA PVC PIPE </t>
  </si>
  <si>
    <t>ADD 70% FOR PVC/GI SPECIALS</t>
  </si>
  <si>
    <t>LABOUR FOR LAYING &amp; FIXING</t>
  </si>
  <si>
    <t>TOTAL FOR 1 RMT</t>
  </si>
  <si>
    <t xml:space="preserve"> 25MM DIA PVC PIPE ABOVE G.L:-</t>
  </si>
  <si>
    <t xml:space="preserve">COST OF 25MM DIA PVC PIPE </t>
  </si>
  <si>
    <t>ADD 40% FOR PVC/GI SPECIALS</t>
  </si>
  <si>
    <t xml:space="preserve"> 32MM DIA PVC PIPE ABOVE G.L:-</t>
  </si>
  <si>
    <t xml:space="preserve">COST OF 32MM DIA PVC PIPE </t>
  </si>
  <si>
    <t>ADD 20% FOR PVC/GI SPECIALS</t>
  </si>
  <si>
    <t>S &amp; F of Flat urinal (white)</t>
  </si>
  <si>
    <t>Flat back urinal including all accesseries p-50/136 1</t>
  </si>
  <si>
    <t>Plumber I class</t>
  </si>
  <si>
    <t>Mason I class</t>
  </si>
  <si>
    <t>Mazdoor I class</t>
  </si>
  <si>
    <t>Add sundries for CM 1:3</t>
  </si>
  <si>
    <t>Ls</t>
  </si>
  <si>
    <t>PROVIDING ANTI-TERMITE TREATMENT</t>
  </si>
  <si>
    <t>RED OXIDE PLASTERING C.M 1:4, 20MM THICK</t>
  </si>
  <si>
    <t>C.M 1:4 , 20MM THICK</t>
  </si>
  <si>
    <t>RED OXIDE p37/i24</t>
  </si>
  <si>
    <t>NOS</t>
  </si>
  <si>
    <t>Aluminium sliding window Two track size 2.40x1.05m</t>
  </si>
  <si>
    <t>Die No.1</t>
  </si>
  <si>
    <t>4605 @ 1.558 Kg/m</t>
  </si>
  <si>
    <t>Frame Horizondal (Top)</t>
  </si>
  <si>
    <t>1x2x2.4x1.558</t>
  </si>
  <si>
    <t>Die No.2</t>
  </si>
  <si>
    <t>8774 @ 0.695 Kg/m</t>
  </si>
  <si>
    <t>Frame Vertical (Two side)</t>
  </si>
  <si>
    <t>1x4x1.05x0.695</t>
  </si>
  <si>
    <t>Die No.3</t>
  </si>
  <si>
    <t>8775 @ 1.088 Kg/m</t>
  </si>
  <si>
    <t>Frame Horizondal (bottom)</t>
  </si>
  <si>
    <t>1x1x2.4x1.088</t>
  </si>
  <si>
    <t>Die No.4</t>
  </si>
  <si>
    <t>8790 @ 0.605 Kg/m</t>
  </si>
  <si>
    <t>Middle shutter vertical frame</t>
  </si>
  <si>
    <t>1x4x0.95x0.605</t>
  </si>
  <si>
    <t>Die No.5</t>
  </si>
  <si>
    <t>8791 @ 0.488 Kg/m</t>
  </si>
  <si>
    <t>End shutter vertical frame</t>
  </si>
  <si>
    <t>1x4x0.95x0.488</t>
  </si>
  <si>
    <t>8792 @ 0.355 Kg/m</t>
  </si>
  <si>
    <t>Shutter top &amp; Bottom</t>
  </si>
  <si>
    <t>2x4x0.55x0.355</t>
  </si>
  <si>
    <t>Wastage 10%</t>
  </si>
  <si>
    <t>I</t>
  </si>
  <si>
    <t>5.5mm thick plain glass</t>
  </si>
  <si>
    <t>For shutter</t>
  </si>
  <si>
    <t>1x4x0.55x0.95</t>
  </si>
  <si>
    <t>II</t>
  </si>
  <si>
    <t>Rubber beeding</t>
  </si>
  <si>
    <t>1x2x4x3.3</t>
  </si>
  <si>
    <t>III</t>
  </si>
  <si>
    <t>Total area</t>
  </si>
  <si>
    <t>2.40x1.05</t>
  </si>
  <si>
    <t>kg</t>
  </si>
  <si>
    <t>Aluminium 15 microns anodised</t>
  </si>
  <si>
    <t>sqm</t>
  </si>
  <si>
    <t>Plain 5.5mm thick glass</t>
  </si>
  <si>
    <t>rubber beeding</t>
  </si>
  <si>
    <t>push botton handle</t>
  </si>
  <si>
    <t>PVC Roller for sliding window</t>
  </si>
  <si>
    <t>labbour charges</t>
  </si>
  <si>
    <t>TOTAL FOR 2.52 SQM</t>
  </si>
  <si>
    <t>Say Rs. Rate Per m2</t>
  </si>
  <si>
    <t>SUB DATA</t>
  </si>
  <si>
    <t>FITTER  Ist CLASS</t>
  </si>
  <si>
    <t>MAZDOOR  Ist CLASS</t>
  </si>
  <si>
    <t>CARPENTER II CLASS</t>
  </si>
  <si>
    <t xml:space="preserve"> LABOUR RATE </t>
  </si>
  <si>
    <t>Aluminium sliding window Two track size 2.20x1.05m</t>
  </si>
  <si>
    <t>1x2x2.2x1.558</t>
  </si>
  <si>
    <t>1x1x2.2x1.088</t>
  </si>
  <si>
    <t>1x4x0.95x0.44</t>
  </si>
  <si>
    <t>2x4x0.50x0.355</t>
  </si>
  <si>
    <t>1x4x0.50x0.95</t>
  </si>
  <si>
    <t>2.20x1.05</t>
  </si>
  <si>
    <t>Sub Total - I</t>
  </si>
  <si>
    <t>C - GST</t>
  </si>
  <si>
    <t>S - GST</t>
  </si>
  <si>
    <t>Supervision Charges</t>
  </si>
  <si>
    <t>PAINTING THE OLD WOOD WORK WITH ONE COATS OF APPROVED SECOND CLASS SYNTHETIC ENAMEL READY MIXED PAINT  OF APPROVED QUALITY AND SHADE. THE PAINT SHOULD BE SUPPLIED BY THE CONTRACTOR AT HIS OWN COST (THE QUALITY AND THE SHADE OF PAINT SHOULD BE GOT APPROVED BY THE EXECUTIVE ENGINEER BEFORE USE)  INCLUDING SCRAPPING CHARGES &amp; PAINTING CHARGES, COST OF PAINTS PUTTY, BRUSHES ETC., ALL COMPLETE WITH RELEVANT STANDARD SPECIFICATIONS.</t>
  </si>
  <si>
    <t>Wiring with 1.5 sqmm copper PVC insulated unsheathed single core 1.1 K.V. grade cable with continuous earth by means of 1.5 sqmm copper insulated unsheathed single core 1.1 K.V. grade cable in fully concealed PVC rigid conduit pipe heavy duty with ISI with suitable size MS box of 16 gauge thick concealed and covered with 3mm thick laminated hylem sheet controlled by 5 amps flush  type switch including circuit mains cost of all materials, specials etc., all complete</t>
  </si>
  <si>
    <t>Supplying and fixing of approved brand Porcelain Flat Back urinal superior variety including cost of Urinal lead pipe, waste pipe, 15mm wheel valve, TW plug and labour for fixing etc., all complete as directed by the departmental officers (The brand and quality shall be got approved from the Executive Engineer before use)</t>
  </si>
  <si>
    <t>Front verandah grade beam</t>
  </si>
  <si>
    <t xml:space="preserve"> b) Plain surfaces such as Roof slab,   floorslab, Beams, lintels, lofts, sillslab, staircase waist, portico slab and other similar works</t>
  </si>
  <si>
    <t>EARTH WORK EXCAVATION FOR FOUNDATION IN ALL SOILS AND SUB-SOILS AND TO THE  REQUIRED DEPTH AS MAY BE DIRECTED EXCEPT IN HARD ROCK REQUIRING BLASTING BUT INCLUSIVE OF SHORING ,STRUTTING,AND BALING OUT WATER WHEREVER NECESSARY AND REFILLING THE SIDES OF FOUNDATION WITH  EXCAVATED EARTH IN 150 MM LAYERS  WELL WATERED RAMMED AND CONSOLIDATED AND DEPOSITING THE SURPLUS  EARTH  IN  PLACES SHOWN CLEARING  AND LEVELLING THE SITES WITH AN INITIAL LEAD  OF 10 METRES AND LIFT AS SPECIFIED HERE UNDER ETC. COMPLETE IN ALL RESPECTS  COMPLYING WITH RELEVANT STANDARD SPECIFICATIONS.(INCLUDING REFILLING)</t>
  </si>
  <si>
    <t>PLAIN CEMENT CONCRETE 1:5:10 (ONE OF CEMENT,FIVE OF SAND AND TEN OF HARD BROKEN STONE JELLY) FOR  FOUNDATION USING 40MM GAUGE HARD BROKEN STONE JELLY INCLUSIVE OF SHORING STRUTTING AND BAILING OUT WATER WHEREVER NECESSARY RAMMING, CURING ETC., COMPLETE IN ALL RESPECTS COMPLYING WITH RELEVANT STANDARD SPECIFICATIONS AND AS DIRECTED BY THE DEPARTMENTAL OFFICERS.</t>
  </si>
  <si>
    <t>WHITE WASHING THREE COATS USING CLEAN SHELL LIME SLAKED INCLUDING COST OF LIME, GUM, BLUE, BRUSHES INCLUDING SCAFFOLDING ETC., COMPLETE IN ALL RESPECTS.</t>
  </si>
  <si>
    <t>WHITE WASHING TWO COATS FOR OLD WALLS USING CLEAN SHELL LIME SLAKED INCLUDING COST OF LIME, GUM, BLUE, BRUSHES INCLUDING SCAFFOLDING ETC., COMPLETE IN ALL RESPECTS.</t>
  </si>
  <si>
    <t>a)    For Column footings, plinth beam, Grade beam, Raft beam, Raft slab etc.,</t>
  </si>
  <si>
    <t>Supplying of stone dust including conveyance and cost of materials etc., all complete and as directed by the departmental officers.</t>
  </si>
  <si>
    <t>Supplying of 3 to 10 mm size HBSJ Including conveyance and cost of materials etc., all complete and directed by the departmental officers.</t>
  </si>
  <si>
    <t>Conveyance charges of 63 mm tk paver block including loading and unloding charges etc., all complete and as direcetd by the departmental officers.</t>
  </si>
  <si>
    <t>Supplying and delivery of 63 mm tk Rubber moulded hydraulic pressed paver block etc., all complete and as directed by the departmental officers .(The quality of paver block should be got approved by the Executive engineer before use)</t>
  </si>
  <si>
    <r>
      <t>BRICK WORK IN CM 1:5</t>
    </r>
    <r>
      <rPr>
        <sz val="10"/>
        <rFont val="Book Antiqua"/>
        <family val="1"/>
      </rPr>
      <t xml:space="preserve">(ONE OF CEMENT AND FIVE OF SAND) USING </t>
    </r>
    <r>
      <rPr>
        <i/>
        <sz val="10"/>
        <rFont val="Book Antiqua"/>
        <family val="1"/>
      </rPr>
      <t>KILN BURNT COUNTRY</t>
    </r>
    <r>
      <rPr>
        <sz val="10"/>
        <rFont val="Book Antiqua"/>
        <family val="1"/>
      </rPr>
      <t xml:space="preserve">  </t>
    </r>
    <r>
      <rPr>
        <i/>
        <sz val="10"/>
        <rFont val="Book Antiqua"/>
        <family val="1"/>
      </rPr>
      <t xml:space="preserve">BRICKS OF SIZE 8 3/4"x4 1/4"x2 3/4"(22x11x7CM) </t>
    </r>
    <r>
      <rPr>
        <sz val="10"/>
        <rFont val="Book Antiqua"/>
        <family val="1"/>
      </rPr>
      <t>I</t>
    </r>
    <r>
      <rPr>
        <i/>
        <sz val="10"/>
        <rFont val="Book Antiqua"/>
        <family val="1"/>
      </rPr>
      <t xml:space="preserve">N FOUNDATION AND BASEMENT INCLUDING  DEWATERING WHEREVER NECESSARY, PROPER SETTING,CURING ETC., COMPLETE  WITH </t>
    </r>
    <r>
      <rPr>
        <sz val="10"/>
        <rFont val="Book Antiqua"/>
        <family val="1"/>
      </rPr>
      <t>RELEVANT STANDARD SPECIFICATIONS.</t>
    </r>
  </si>
  <si>
    <r>
      <t>Cement Concrete 1:2:4</t>
    </r>
    <r>
      <rPr>
        <i/>
        <sz val="11"/>
        <color theme="1"/>
        <rFont val="Book Antiqua"/>
        <family val="1"/>
      </rPr>
      <t xml:space="preserve"> (One of cement, two of sand and four of stone jelly) for all reinforced cement concrete works, namely plinth beams,tie beams, column and column footing, slabs, etc. using 20mm gauge hard broken stone jelly excluding the cost and fabrication of reinforcement grills, shuttering and centering but including vibrating, laying, curing, with relevant standard specifications in </t>
    </r>
    <r>
      <rPr>
        <b/>
        <i/>
        <sz val="11"/>
        <color theme="1"/>
        <rFont val="Book Antiqua"/>
        <family val="1"/>
      </rPr>
      <t>Foundation and basement</t>
    </r>
  </si>
  <si>
    <r>
      <t xml:space="preserve">Providing </t>
    </r>
    <r>
      <rPr>
        <b/>
        <i/>
        <sz val="11"/>
        <color theme="1"/>
        <rFont val="Book Antiqua"/>
        <family val="1"/>
      </rPr>
      <t>Form work</t>
    </r>
    <r>
      <rPr>
        <i/>
        <sz val="11"/>
        <color theme="1"/>
        <rFont val="Book Antiqua"/>
        <family val="1"/>
      </rPr>
      <t xml:space="preserve"> and centering for reinforced cement concrete works including supports and strutting up to 3.30m height for plane surfaces as detailed below with all cross bracings using mild steel sheets of size 90cm x 60cm and MS 10 gauge stiffened with welded mild steel angles of size 25mmx25mmx3mm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specifications and as directed by the departmental officers</t>
    </r>
  </si>
  <si>
    <r>
      <t>a)</t>
    </r>
    <r>
      <rPr>
        <sz val="7"/>
        <color theme="1"/>
        <rFont val="Book Antiqua"/>
        <family val="1"/>
      </rPr>
      <t xml:space="preserve">    </t>
    </r>
    <r>
      <rPr>
        <sz val="10"/>
        <color theme="1"/>
        <rFont val="Book Antiqua"/>
        <family val="1"/>
      </rPr>
      <t>For Column footings, plinth beam, Grade beam, Raft beam, Raft slab etc.,</t>
    </r>
  </si>
  <si>
    <r>
      <t>Brick partition wall in Cement Mortar 1:4</t>
    </r>
    <r>
      <rPr>
        <i/>
        <sz val="11"/>
        <color theme="1"/>
        <rFont val="Book Antiqua"/>
        <family val="1"/>
      </rPr>
      <t xml:space="preserve"> (One of cement and four of sand) </t>
    </r>
    <r>
      <rPr>
        <b/>
        <i/>
        <sz val="11"/>
        <color theme="1"/>
        <rFont val="Book Antiqua"/>
        <family val="1"/>
      </rPr>
      <t>110mm</t>
    </r>
    <r>
      <rPr>
        <i/>
        <sz val="11"/>
        <color theme="1"/>
        <rFont val="Book Antiqua"/>
        <family val="1"/>
      </rPr>
      <t xml:space="preserve"> thick for super structure in the following floors using </t>
    </r>
    <r>
      <rPr>
        <b/>
        <i/>
        <sz val="11"/>
        <color theme="1"/>
        <rFont val="Book Antiqua"/>
        <family val="1"/>
      </rPr>
      <t>kiln burnt country bricks</t>
    </r>
    <r>
      <rPr>
        <i/>
        <sz val="11"/>
        <color theme="1"/>
        <rFont val="Book Antiqua"/>
        <family val="1"/>
      </rPr>
      <t xml:space="preserve"> of size 8¾”x4¼”x2¾” </t>
    </r>
    <r>
      <rPr>
        <b/>
        <i/>
        <sz val="11"/>
        <color theme="1"/>
        <rFont val="Book Antiqua"/>
        <family val="1"/>
      </rPr>
      <t xml:space="preserve">(22x11x7cm) </t>
    </r>
    <r>
      <rPr>
        <i/>
        <sz val="11"/>
        <color theme="1"/>
        <rFont val="Book Antiqua"/>
        <family val="1"/>
      </rPr>
      <t>including labour for fixing the doors, windows and ventilator frames in position, fixing of hold fasts, scaffoldings, curing etc., complete in all respect complying with relevant standard specifications and drawings</t>
    </r>
  </si>
  <si>
    <t>a)       48" ELECTRIC FAN 1200MM SWEEP</t>
  </si>
  <si>
    <r>
      <t>Cement Concrete 1:2:4</t>
    </r>
    <r>
      <rPr>
        <i/>
        <sz val="10"/>
        <color theme="1"/>
        <rFont val="Book Antiqua"/>
        <family val="1"/>
      </rPr>
      <t xml:space="preserve"> (One of cement, two of sand and four of Hard broken stone jelly) for all </t>
    </r>
    <r>
      <rPr>
        <b/>
        <i/>
        <sz val="10"/>
        <color theme="1"/>
        <rFont val="Book Antiqua"/>
        <family val="1"/>
      </rPr>
      <t xml:space="preserve">RCC works </t>
    </r>
    <r>
      <rPr>
        <i/>
        <sz val="10"/>
        <color theme="1"/>
        <rFont val="Book Antiqua"/>
        <family val="1"/>
      </rPr>
      <t>namely TEE, ELL or rectangular beams, lintel, parapet cum drops, waist and landing slab, canophy, circular column, fin projections, sunshades, window boxing slab, slab and other similar works using 20mm gauge hard broken stone jelly excluding the cost and fabrication of reinfor- cement grills, shuttering and centering but including vibrating, laying, curing, finishing etc., complying with relevant standard specifications in the following floors.</t>
    </r>
  </si>
  <si>
    <r>
      <t xml:space="preserve">Supplying, fabricating and placing in position of </t>
    </r>
    <r>
      <rPr>
        <b/>
        <i/>
        <sz val="10"/>
        <color theme="1"/>
        <rFont val="Book Antiqua"/>
        <family val="1"/>
      </rPr>
      <t xml:space="preserve">Mild steel Grills/Ribbed Tor Steels for reinforcement </t>
    </r>
    <r>
      <rPr>
        <i/>
        <sz val="10"/>
        <color theme="1"/>
        <rFont val="Book Antiqua"/>
        <family val="1"/>
      </rPr>
      <t>for all floors including cost of binding wire, bending, tying etc., all complete and as directed by the departmental officers.</t>
    </r>
  </si>
  <si>
    <r>
      <t>PLASTERING WITH CM 1:5</t>
    </r>
    <r>
      <rPr>
        <b/>
        <i/>
        <sz val="10"/>
        <rFont val="Book Antiqua"/>
        <family val="1"/>
      </rPr>
      <t xml:space="preserve"> </t>
    </r>
    <r>
      <rPr>
        <i/>
        <sz val="10"/>
        <rFont val="Book Antiqua"/>
        <family val="1"/>
      </rPr>
      <t>(ONE OF CEMENT AND FIVE OF SAND)12MM THICK FINISHED WITH  NEAT CEMENT INCLUDING PROVIDING BAND CORNICE , CEILING CORNICE, CURING, SCAFFOLDING  ETC., COMPLETE IN ALL RESPECTS AND COMPLYING WITH RELEVANT STANDARD SPECIFICATIONS.</t>
    </r>
  </si>
  <si>
    <r>
      <t xml:space="preserve">Supplying and fixing </t>
    </r>
    <r>
      <rPr>
        <b/>
        <i/>
        <sz val="10"/>
        <color theme="1"/>
        <rFont val="Book Antiqua"/>
        <family val="1"/>
      </rPr>
      <t xml:space="preserve">Mild Steel grills </t>
    </r>
    <r>
      <rPr>
        <i/>
        <sz val="10"/>
        <color theme="1"/>
        <rFont val="Book Antiqua"/>
        <family val="1"/>
      </rPr>
      <t>as per the design approved to verandah enclosure or gate including one coat of primer and labour for fixing in position etc. all complete</t>
    </r>
  </si>
  <si>
    <r>
      <t>PAINTING THE OLD IRON WORK</t>
    </r>
    <r>
      <rPr>
        <i/>
        <sz val="10"/>
        <rFont val="Book Antiqua"/>
        <family val="1"/>
      </rPr>
      <t xml:space="preserve"> AND OTHER SIMILAR WORKS SUCH AS PVC/ASTM PIPES, KERB STONE AND GRILLS WITH TWO COATS OF APPROVED SECOND CLASS SYNTHETIC ENAMEL READY MIXED PAINT OF APPROVED QUALITY AND BRAND.THE PAINT SHOULD BE  SUPPLIED BY THE CONTRACTOR AT HIS OWN COST (THE QUALITY AND BRAND OF PAINT SHOULD BE GOT APPROVED BY THE EXECUTIVE ENGINEER BEFORE USE)INCLUDING SCRAPPING CHARGES &amp; PAINTING CHARGES, COST OF PAINTS PUTTY, BRASHES ETC., ALL COMPLETE  WITH RELEVANT STANDARD SPECIFICATION.</t>
    </r>
  </si>
  <si>
    <r>
      <t xml:space="preserve">Painting the new Iron work </t>
    </r>
    <r>
      <rPr>
        <i/>
        <sz val="11"/>
        <color theme="1"/>
        <rFont val="Book Antiqua"/>
        <family val="1"/>
      </rPr>
      <t>and other similar works such as PVC /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r>
  </si>
  <si>
    <r>
      <t xml:space="preserve">Wiring with 1.5 sqmm copper P.V.C. insulated unsheathed single core 1.1.K.V. grade cable with continuous earth by means of 1.5 sqmm copper PVC insulated unsheathed single core 1.1.K.V. grade cable in fully concealed PVC rigid conduit pipe heavy duty with ISI mark with suitable size MS box of 16g thick concealed and covered with 3mm thick laminated hylem sheet for 5 amps 5 pin plug socket point at </t>
    </r>
    <r>
      <rPr>
        <b/>
        <i/>
        <sz val="11"/>
        <color theme="1"/>
        <rFont val="Book Antiqua"/>
        <family val="1"/>
      </rPr>
      <t xml:space="preserve">Switch Board Itself  </t>
    </r>
    <r>
      <rPr>
        <i/>
        <sz val="11"/>
        <color theme="1"/>
        <rFont val="Book Antiqua"/>
        <family val="1"/>
      </rPr>
      <t>including circuit mains, cost of all materials, specials, etc., all complete</t>
    </r>
  </si>
  <si>
    <r>
      <t>SUPPLY AND FIXING OF</t>
    </r>
    <r>
      <rPr>
        <b/>
        <i/>
        <sz val="11"/>
        <color rgb="FF000000"/>
        <rFont val="Book Antiqua"/>
        <family val="1"/>
      </rPr>
      <t xml:space="preserve"> 4 FEET 18 WATTS CRYSTAL LED TUBE LIGHT</t>
    </r>
    <r>
      <rPr>
        <i/>
        <sz val="11"/>
        <color rgb="FF000000"/>
        <rFont val="Book Antiqua"/>
        <family val="1"/>
      </rPr>
      <t xml:space="preserve"> AND FIXING OF TUBE LIGHT FITTINGS ON TEAK WOOD ROUND BLOCKS OF 75 MM DIA OR 40MM DEEP SUSPENDED FROM CEILING OR MOUNDED ON THE WALL INCLUDING COST OF ALL MATERIALS  AND LABOUR FOR FIXING IN POSITION AND AS DIRECTED BY THE DEPARTMENTAL OFFICERS. ( THE ENTIRE FITTINGS SHOLUD BE GOT APPROVED FROM THE EXECUTIVE ENGINEER BEFORE USE )</t>
    </r>
  </si>
  <si>
    <r>
      <t>Run off main with 2 wires of 2.5 Sqmm</t>
    </r>
    <r>
      <rPr>
        <i/>
        <sz val="11"/>
        <color theme="1"/>
        <rFont val="Book Antiqua"/>
        <family val="1"/>
      </rPr>
      <t xml:space="preserve"> Copper PVC insulated unsheathed single core 1.1 KV grade cable with continuous earth by means of 2.5 sqmm copper PVC insulated unsheathed single core 1.1 KV grade cable in open wiring  19/20mm dia rigid PVC conduit pipe with ISI mark etc. including cost of all materials, specials etc. all complete and as directed by the departmental officers (OPEN WIRING)</t>
    </r>
  </si>
  <si>
    <r>
      <t xml:space="preserve">WIRING WITH 1.5 SQMM COPPER P.V.C. INSULATED UNSHEATHED SINGLE CORE 1.1.K. V. GRADE  CABLE WITH CONTINUOUS EARTH BY MEANS OF 1.5 SQMM COPPER PVC INSULATED UNSHEATHED SINGLE CORE 1.1.K.V. GRADE CABLE IN FULLY CONCEALED PVC RIGID CONDUIT PIPE HEAVY DUTY WITH ISI MARK WITH SUITABLE SIZE MS BOX OF 16G THICK CONCEALED AND COVERED WITH 3MM THICK LAMINATED HYLEM SHEET FOR </t>
    </r>
    <r>
      <rPr>
        <b/>
        <i/>
        <sz val="10"/>
        <color rgb="FF000000"/>
        <rFont val="Book Antiqua"/>
        <family val="1"/>
      </rPr>
      <t>FAN POINT</t>
    </r>
    <r>
      <rPr>
        <i/>
        <sz val="10"/>
        <color rgb="FF000000"/>
        <rFont val="Book Antiqua"/>
        <family val="1"/>
      </rPr>
      <t xml:space="preserve"> CONTROLLED BY 5 AMPS FLUSH TYPE SWITCH INCLUDING CIRCUIT MAINS, COST OF ALL MATERIALS, SPECIALS, ETC., ALL COMPLETE</t>
    </r>
  </si>
  <si>
    <r>
      <t xml:space="preserve">CHARGES FOR ASSEMBLING AND </t>
    </r>
    <r>
      <rPr>
        <b/>
        <i/>
        <sz val="10"/>
        <color rgb="FF000000"/>
        <rFont val="Book Antiqua"/>
        <family val="1"/>
      </rPr>
      <t xml:space="preserve">FIXING OF CEILING FAN </t>
    </r>
    <r>
      <rPr>
        <i/>
        <sz val="10"/>
        <color rgb="FF000000"/>
        <rFont val="Book Antiqua"/>
        <family val="1"/>
      </rPr>
      <t>OF DIFFERENT</t>
    </r>
    <r>
      <rPr>
        <b/>
        <i/>
        <sz val="10"/>
        <color rgb="FF000000"/>
        <rFont val="Book Antiqua"/>
        <family val="1"/>
      </rPr>
      <t xml:space="preserve"> </t>
    </r>
    <r>
      <rPr>
        <i/>
        <sz val="10"/>
        <color rgb="FF000000"/>
        <rFont val="Book Antiqua"/>
        <family val="1"/>
      </rPr>
      <t>SWEEP WITH NECESSARY CONNECTIONS AND FIXING OF FAN REGULATOR ON THE EXISTING BOARD ETC., ALL COMPLETE (EXCLUDING COST OF FAN)</t>
    </r>
  </si>
  <si>
    <r>
      <t>Run off main with 2 wires of 4 Sqmm</t>
    </r>
    <r>
      <rPr>
        <i/>
        <sz val="11"/>
        <color theme="1"/>
        <rFont val="Book Antiqua"/>
        <family val="1"/>
      </rPr>
      <t xml:space="preserve"> Copper PVC insulated unsheathed single core 1.1 KV grade cable with continuous earth by means of 2.5 sqmm copper PVC insulated unsheathed single core 1.1 KV grade cable in open wiring  19/20mm dia rigid PVC conduit pipe with ISI mark etc. including cost of all materials, specials etc. all complete and as directed by the departmental officers(OPEN WIRING)</t>
    </r>
  </si>
  <si>
    <r>
      <t xml:space="preserve">SUPPLYING AND FIXING </t>
    </r>
    <r>
      <rPr>
        <b/>
        <i/>
        <sz val="10"/>
        <color rgb="FF000000"/>
        <rFont val="Book Antiqua"/>
        <family val="1"/>
      </rPr>
      <t xml:space="preserve">15AMPS 3 PIN PLUG </t>
    </r>
    <r>
      <rPr>
        <i/>
        <sz val="10"/>
        <color rgb="FF000000"/>
        <rFont val="Book Antiqua"/>
        <family val="1"/>
      </rPr>
      <t>TYPE SOCKET ON A SUITABLE MS BOX 16G THICK CONCEALED AND COVERED WITH 3 MM THICK LAMINATED HYLEM SHEET INCLUSIVE OF ALL CONNECTIONS AND COST OF ALL MATERIALS.</t>
    </r>
  </si>
  <si>
    <r>
      <t xml:space="preserve">Supplying and fixing of </t>
    </r>
    <r>
      <rPr>
        <b/>
        <i/>
        <sz val="11"/>
        <color theme="1"/>
        <rFont val="Book Antiqua"/>
        <family val="1"/>
      </rPr>
      <t>230 mm dia sweep AC exhaust fan</t>
    </r>
    <r>
      <rPr>
        <i/>
        <sz val="11"/>
        <color theme="1"/>
        <rFont val="Book Antiqua"/>
        <family val="1"/>
      </rPr>
      <t xml:space="preserve"> of approved ISI Quality including necessary wall opening, fixing and finishing the wall opening and making good including cost of materials, labour for fixing, chipping and redoing necessary inter connection, scaffolding, hire charges for tools and plants etc., all complete and as directed by the departmental Officers</t>
    </r>
  </si>
  <si>
    <r>
      <t xml:space="preserve">Supplying, fixing and concealing TW box of size 8’x6’x4" covered with 3mm thick hylem sheet including Cost of </t>
    </r>
    <r>
      <rPr>
        <b/>
        <i/>
        <sz val="11"/>
        <color theme="1"/>
        <rFont val="Book Antiqua"/>
        <family val="1"/>
      </rPr>
      <t>TV line socket I Telephone line Socket</t>
    </r>
    <r>
      <rPr>
        <i/>
        <sz val="11"/>
        <color theme="1"/>
        <rFont val="Book Antiqua"/>
        <family val="1"/>
      </rPr>
      <t xml:space="preserve"> etc., all complete and as directed by the departmental officers.</t>
    </r>
  </si>
  <si>
    <r>
      <t xml:space="preserve">Supplying, laying and concealing of PVC pipe of </t>
    </r>
    <r>
      <rPr>
        <b/>
        <i/>
        <sz val="11"/>
        <color theme="1"/>
        <rFont val="Book Antiqua"/>
        <family val="1"/>
      </rPr>
      <t>20mm dia</t>
    </r>
    <r>
      <rPr>
        <i/>
        <sz val="11"/>
        <color theme="1"/>
        <rFont val="Book Antiqua"/>
        <family val="1"/>
      </rPr>
      <t xml:space="preserve"> with necessary specials and other materials including Run off 1 No. Fish wire (G.I. 22g) for drawing </t>
    </r>
    <r>
      <rPr>
        <b/>
        <i/>
        <sz val="11"/>
        <color theme="1"/>
        <rFont val="Book Antiqua"/>
        <family val="1"/>
      </rPr>
      <t xml:space="preserve">cable for T.V. I Telephone </t>
    </r>
    <r>
      <rPr>
        <i/>
        <sz val="11"/>
        <color theme="1"/>
        <rFont val="Book Antiqua"/>
        <family val="1"/>
      </rPr>
      <t>etc., all complete and as directed by the departmental officers.</t>
    </r>
  </si>
  <si>
    <r>
      <t xml:space="preserve">Supplying, laying and concealing of PVC pipe of </t>
    </r>
    <r>
      <rPr>
        <b/>
        <i/>
        <sz val="11"/>
        <color theme="1"/>
        <rFont val="Book Antiqua"/>
        <family val="1"/>
      </rPr>
      <t>20mm dia</t>
    </r>
    <r>
      <rPr>
        <i/>
        <sz val="11"/>
        <color theme="1"/>
        <rFont val="Book Antiqua"/>
        <family val="1"/>
      </rPr>
      <t xml:space="preserve"> with necessary specials and other materials including Run off 1 No. Fish wire (G.I. 22g) for drawing </t>
    </r>
    <r>
      <rPr>
        <b/>
        <i/>
        <sz val="11"/>
        <color theme="1"/>
        <rFont val="Book Antiqua"/>
        <family val="1"/>
      </rPr>
      <t xml:space="preserve">cable for T.V./Telephone </t>
    </r>
    <r>
      <rPr>
        <i/>
        <sz val="11"/>
        <color theme="1"/>
        <rFont val="Book Antiqua"/>
        <family val="1"/>
      </rPr>
      <t>etc., all complete and as directed by the departmental officers.</t>
    </r>
  </si>
  <si>
    <t>Ventilator</t>
  </si>
  <si>
    <r>
      <t>a)</t>
    </r>
    <r>
      <rPr>
        <i/>
        <sz val="10"/>
        <color theme="1"/>
        <rFont val="Book Antiqua"/>
        <family val="1"/>
      </rPr>
      <t>      20MM ASTM D SCHEDULE 40 THREADED PVC PIPE WITH NECESSARY PVC/GI SPECIALS</t>
    </r>
  </si>
  <si>
    <r>
      <t xml:space="preserve">SUPPLYING AND FIXING OF HALF TURN BRASS CORE </t>
    </r>
    <r>
      <rPr>
        <i/>
        <sz val="10"/>
        <color indexed="8"/>
        <rFont val="Book Antiqua"/>
        <family val="1"/>
      </rPr>
      <t>CP LONG BODY TAP OF 15MM DIA OF BEST QUALITY INCLUDING COST OF HALF TURN CP TAP WITH REQUIRED SPECIALS AND LABOUR FOR FIXING ETC., ALL COMPLETE AND AS DIRECTED BY THE DEPARTMENTAL OFFICERS. (THE QUALITY AND BRAND SHOULD BE GOT APPROVED FROM THE EXECUTIVE ENGINEER BEFORE USE)</t>
    </r>
  </si>
  <si>
    <r>
      <t xml:space="preserve">Wiring with 1.5 sqmm    copper P. V.C. insulated unsheathed single core 1.1.k.v.   grade   cable    withcontinuous earth by means of 1.5 sq.mm copper PVC insulated unsheathed single core 1.1.K.V. grade cable in fully concealed PVC rigid conduit pipe heavy duty with ISI mark with suitable size MS box of 1 No (each) 16g thick concealed and covered with 3mm thick laminated hylem sheet for </t>
    </r>
    <r>
      <rPr>
        <b/>
        <i/>
        <sz val="10"/>
        <color theme="1"/>
        <rFont val="Book Antiqua"/>
        <family val="1"/>
      </rPr>
      <t xml:space="preserve">5 amps. 5 pin plug socket point at convenient places </t>
    </r>
    <r>
      <rPr>
        <i/>
        <sz val="10"/>
        <color theme="1"/>
        <rFont val="Book Antiqua"/>
        <family val="1"/>
      </rPr>
      <t>including circuit mains, cost of all materials, specials, etc., all complete</t>
    </r>
  </si>
  <si>
    <t>10kg</t>
  </si>
  <si>
    <t>BRICK WORK IN CM 1:5(ONE OF CEMENT AND FIVE OF SAND) USING KILN BURNT COUNTRY  BRICKS OF SIZE 8 3/4"x4 1/4"x2 3/4"(22x11x7CM)IN FOUNDATION AND BASEMENT INCLUDING  DEWATERING WHEREVER NECESSARY, PROPER SETTING,CURING ETC., COMPLETE  WITH RELEVANT STANDARD SPECIFICATIONS.</t>
  </si>
  <si>
    <r>
      <t>Brick work in cement mortor 1:6</t>
    </r>
    <r>
      <rPr>
        <i/>
        <sz val="11"/>
        <color theme="1"/>
        <rFont val="Book Antiqua"/>
        <family val="1"/>
      </rPr>
      <t xml:space="preserve"> (One of cement and six of sand) using </t>
    </r>
    <r>
      <rPr>
        <b/>
        <i/>
        <sz val="11"/>
        <color theme="1"/>
        <rFont val="Book Antiqua"/>
        <family val="1"/>
      </rPr>
      <t>Chamber burnt bricks</t>
    </r>
    <r>
      <rPr>
        <i/>
        <sz val="11"/>
        <color theme="1"/>
        <rFont val="Book Antiqua"/>
        <family val="1"/>
      </rPr>
      <t xml:space="preserve"> of size 9"x43/8"x2¾" </t>
    </r>
    <r>
      <rPr>
        <b/>
        <i/>
        <sz val="11"/>
        <color theme="1"/>
        <rFont val="Book Antiqua"/>
        <family val="1"/>
      </rPr>
      <t>(23x11.2x7cm)</t>
    </r>
    <r>
      <rPr>
        <i/>
        <sz val="11"/>
        <color theme="1"/>
        <rFont val="Book Antiqua"/>
        <family val="1"/>
      </rPr>
      <t xml:space="preserve"> for super structure in the following floors including labour for fixing the doors, windows and ventilator frames in position, fixing of hold fasts, scaffoldings, curing etc., complete in all respect complying with relevant standard specifications and drawings</t>
    </r>
  </si>
  <si>
    <r>
      <t xml:space="preserve">Supplying, fabricating and placing in position of </t>
    </r>
    <r>
      <rPr>
        <b/>
        <i/>
        <sz val="11"/>
        <color theme="1"/>
        <rFont val="Book Antiqua"/>
        <family val="1"/>
      </rPr>
      <t xml:space="preserve">Mild steel Grills/Ribbed Tor Steels for reinforcement </t>
    </r>
    <r>
      <rPr>
        <i/>
        <sz val="11"/>
        <color theme="1"/>
        <rFont val="Book Antiqua"/>
        <family val="1"/>
      </rPr>
      <t>for all floors including cost of binding wire, bending, tying etc., all complete and as directed by the departmental officers.</t>
    </r>
  </si>
  <si>
    <r>
      <t>PLASTERING WITH CM 1:5</t>
    </r>
    <r>
      <rPr>
        <b/>
        <i/>
        <sz val="11"/>
        <rFont val="Book Antiqua"/>
        <family val="1"/>
      </rPr>
      <t xml:space="preserve"> </t>
    </r>
    <r>
      <rPr>
        <i/>
        <sz val="11"/>
        <rFont val="Book Antiqua"/>
        <family val="1"/>
      </rPr>
      <t>(ONE OF CEMENT AND FIVE OF SAND)12MM THICK FINISHED WITH  NEAT CEMENT INCLUDING PROVIDING BAND CORNICE , CEILING CORNICE, CURING, SCAFFOLDING  ETC., COMPLETE IN ALL RESPECTS AND COMPLYING WITH RELEVANT STANDARD SPECIFICATIONS.</t>
    </r>
  </si>
  <si>
    <r>
      <t xml:space="preserve">Supplying and fixing </t>
    </r>
    <r>
      <rPr>
        <b/>
        <i/>
        <sz val="11"/>
        <color theme="1"/>
        <rFont val="Book Antiqua"/>
        <family val="1"/>
      </rPr>
      <t xml:space="preserve">Mild Steel grills </t>
    </r>
    <r>
      <rPr>
        <i/>
        <sz val="11"/>
        <color theme="1"/>
        <rFont val="Book Antiqua"/>
        <family val="1"/>
      </rPr>
      <t>as per the design approved to verandah enclosure or gate including one coat of primer and labour for fixing in position etc. all complete</t>
    </r>
  </si>
  <si>
    <r>
      <t>PAINTING THE OLD IRON WORK</t>
    </r>
    <r>
      <rPr>
        <i/>
        <sz val="11"/>
        <rFont val="Book Antiqua"/>
        <family val="1"/>
      </rPr>
      <t xml:space="preserve"> AND OTHER SIMILAR WORKS SUCH AS PVC/ASTM PIPES, KERB STONE AND GRILLS WITH TWO COATS OF APPROVED SECOND CLASS SYNTHETIC ENAMEL READY MIXED PAINT OF APPROVED QUALITY AND BRAND.THE PAINT SHOULD BE  SUPPLIED BY THE CONTRACTOR AT HIS OWN COST (THE QUALITY AND BRAND OF PAINT SHOULD BE GOT APPROVED BY THE EXECUTIVE ENGINEER BEFORE USE)INCLUDING SCRAPPING CHARGES &amp; PAINTING CHARGES, COST OF PAINTS PUTTY, BRASHES ETC., ALL COMPLETE  WITH RELEVANT STANDARD SPECIFICATION.</t>
    </r>
  </si>
  <si>
    <r>
      <t>Run off main with 2 wires of 4 Sqmm</t>
    </r>
    <r>
      <rPr>
        <i/>
        <sz val="11"/>
        <color theme="1"/>
        <rFont val="Book Antiqua"/>
        <family val="1"/>
      </rPr>
      <t xml:space="preserve"> Copper PVC insulated unsheathed single core 1.1 KV grade cable with continuous earth by means of 2.5 sqmm copper PVC insulated unsheathed single core 1.1 KV grade cable in open wiring  19/20mm dia rigid PVC conduit pipe with ISI mark etc. including cost of all materials, specials etc. all complete and as directed by the departmental officers (OPEN WIRING)</t>
    </r>
  </si>
  <si>
    <r>
      <t>Run off main with 2 wires of 2.5 Sqmm</t>
    </r>
    <r>
      <rPr>
        <i/>
        <sz val="11"/>
        <color theme="1"/>
        <rFont val="Book Antiqua"/>
        <family val="1"/>
      </rPr>
      <t xml:space="preserve"> Copper PVC insulated unsheathed single core 1.1 KV grade cable with continuous earth by means of 2.5 sqmm copper PVC insulated unsheathed single core 1.1 KV grade cable in open wiring  19/20mm dia rigid PVC conduit pipe with ISI mark etc. including cost of all materials, specials etc. all complete and as directed by the departmental officers(OPEN WIRING)</t>
    </r>
  </si>
  <si>
    <r>
      <t xml:space="preserve">Wiring with 1.5 sqmm    copper P. V.C. insulated unsheathed single core 1.1.k.v.   grade   cable    withcontinuous earth by means of 1.5 sq.mm copper PVC insulated unsheathed single core 1.1.K.V. grade cable in fully concealed PVC rigid conduit pipe heavy duty with ISI mark with suitable size MS box of 1 No (each) 16g thick concealed and covered with 3mm thick laminated hylem sheet for </t>
    </r>
    <r>
      <rPr>
        <b/>
        <i/>
        <sz val="11"/>
        <color theme="1"/>
        <rFont val="Book Antiqua"/>
        <family val="1"/>
      </rPr>
      <t xml:space="preserve">5 amps. 5 pin plug socket point at convenient places </t>
    </r>
    <r>
      <rPr>
        <i/>
        <sz val="11"/>
        <color theme="1"/>
        <rFont val="Book Antiqua"/>
        <family val="1"/>
      </rPr>
      <t>including circuit mains, cost of all materials, specials, etc., all complete</t>
    </r>
  </si>
  <si>
    <t>Vertified tile flooring IVORY</t>
  </si>
  <si>
    <t>SQM</t>
  </si>
  <si>
    <t>C.M(1:3)</t>
  </si>
  <si>
    <t>Grout joint filler</t>
  </si>
  <si>
    <t>a) 20MM ASTM D SCHEDULE 40 THREADED PVC PIPE WITH NECESSARY PVC/GI SPECIALS</t>
  </si>
  <si>
    <t>Street light Fittings (single)</t>
  </si>
  <si>
    <t>Tube light fittings P-112 ,11a-An-VII</t>
  </si>
  <si>
    <t>Tubular lamp P-111 ,4b</t>
  </si>
  <si>
    <t xml:space="preserve">SUPPLYING AND FIXING OF VETRIFIED TILES OF BEST APPROVED QUALITY (IVORY) 600X600X8MM FOR FLOORING AND OTHER SIMILAR WORKS (THE COLOUR AND SHADE SHALL BE GOT APPROVED FROM THE EXECUTIVE ENGINEER BEFORE USING) OVER CEMENT MORTAR 1:3 (ONE OF CEMENT AND THREE OF CRUSHED STONE SAND) 20MM THICK INCLUDING FIXING IN POSITION CUTTING THE TILES TO THE REQUIRED SIZE WHEREVER NECESSARY POINTING THE JOINTS WITH GROUT (TILE JOINT FILLER) CURING FINISHING ETC., ALL COMPLETE AND AS DIRECTED BY THE DEPARTMENTAL OFFICERS.
</t>
  </si>
  <si>
    <t>Tamil Nadu Police Housing Corparation Ltd.</t>
  </si>
  <si>
    <t>==========================================================</t>
  </si>
  <si>
    <t xml:space="preserve">  </t>
  </si>
  <si>
    <t>SL.NO</t>
  </si>
  <si>
    <t>DESCRIPTION OF MATERIALS</t>
  </si>
  <si>
    <t>UNIT</t>
  </si>
  <si>
    <t>SOURCE</t>
  </si>
  <si>
    <t xml:space="preserve">COST OF </t>
  </si>
  <si>
    <t>LEAD</t>
  </si>
  <si>
    <t>MATERIAL</t>
  </si>
  <si>
    <t>LABOUR RATE</t>
  </si>
  <si>
    <t>Lead</t>
  </si>
  <si>
    <t>CHARGE</t>
  </si>
  <si>
    <t>COST @ SITE</t>
  </si>
  <si>
    <t>1.</t>
  </si>
  <si>
    <t>ROUGH STONE sl.38  p18</t>
  </si>
  <si>
    <t>CUM.</t>
  </si>
  <si>
    <t>Mathalam parai</t>
  </si>
  <si>
    <t>MASON-I Brick / Stone work p12 /29</t>
  </si>
  <si>
    <t>2.</t>
  </si>
  <si>
    <t>BOND STONE sl.57 p18</t>
  </si>
  <si>
    <t>MASON-II Brick / Stone work p14/72</t>
  </si>
  <si>
    <t>3.</t>
  </si>
  <si>
    <t>HARD BROKEN STONE JELLY 3mm To 10mm p-18</t>
  </si>
  <si>
    <t>MAZDOOR-I p14/74</t>
  </si>
  <si>
    <t>4.</t>
  </si>
  <si>
    <t>HARD BROKEN STONE JELLY 10mm</t>
  </si>
  <si>
    <t>MAZDOOR-II p15/101</t>
  </si>
  <si>
    <t>5.</t>
  </si>
  <si>
    <t>HARD BROKEN STONE JELLY 12mm</t>
  </si>
  <si>
    <t>PAINTER-I p12/36</t>
  </si>
  <si>
    <t>6.</t>
  </si>
  <si>
    <t>HARD BROKEN STONE JELLY 20mm</t>
  </si>
  <si>
    <t>PAINTER-II p14/78</t>
  </si>
  <si>
    <t>7.</t>
  </si>
  <si>
    <t>HARD BROKEN STONE JELLY 40mm</t>
  </si>
  <si>
    <t>PLUMBER-I p12/38</t>
  </si>
  <si>
    <t>8.</t>
  </si>
  <si>
    <t>SAND FOR MORTAR sl.100  p20</t>
  </si>
  <si>
    <t>PLUMBER-II p14/79</t>
  </si>
  <si>
    <t>9.</t>
  </si>
  <si>
    <t>SAND FOR FILLING</t>
  </si>
  <si>
    <t>FITTER-I  p12/18</t>
  </si>
  <si>
    <t>10.</t>
  </si>
  <si>
    <t>Kiln Burnt Country Bricks  SIZE 22x11x7Cm p-16 it-5a</t>
  </si>
  <si>
    <t>1000nos.</t>
  </si>
  <si>
    <t>Mathapuram</t>
  </si>
  <si>
    <t>FITTER-II p13/68</t>
  </si>
  <si>
    <t>11.</t>
  </si>
  <si>
    <t>BRICK JELLY 40mmGAUGE p-17 it-17 a</t>
  </si>
  <si>
    <t>CARPENTER-I p12/16</t>
  </si>
  <si>
    <t>12.</t>
  </si>
  <si>
    <t>BRICK JELLY 20mmGAUGE</t>
  </si>
  <si>
    <t>CARPENTER-II p13/64</t>
  </si>
  <si>
    <t>13.</t>
  </si>
  <si>
    <t>MACHINE PRESSED TILES 23x 23x 2 Cm p-17 It-20</t>
  </si>
  <si>
    <t>Local</t>
  </si>
  <si>
    <t>STONE CUTTER-I p12/41</t>
  </si>
  <si>
    <t>14.</t>
  </si>
  <si>
    <t>SLACKED SHELL LIME sl.106 p20</t>
  </si>
  <si>
    <t>STONE CUTTER-II p14/83</t>
  </si>
  <si>
    <t>15.</t>
  </si>
  <si>
    <t>SLACKED &amp;SREENED LIME STONE sl107/67</t>
  </si>
  <si>
    <t>Senneerkuppam</t>
  </si>
  <si>
    <t>FLOOR POLISHER p12/20</t>
  </si>
  <si>
    <t>16.</t>
  </si>
  <si>
    <t>C.W SCANTLING UPTO 4M LONG p-21 it-127</t>
  </si>
  <si>
    <t>local</t>
  </si>
  <si>
    <t>Mortar mix charges manual  sl.165(Ann3 p-34)</t>
  </si>
  <si>
    <t>17.</t>
  </si>
  <si>
    <t>C.W. PLANK UPTO 40mmTHICK UPTO 30 Cm WIDTH</t>
  </si>
  <si>
    <t>Vibrat-charges(R.C.C) sl.103/2 p30</t>
  </si>
  <si>
    <t>18.</t>
  </si>
  <si>
    <t>T.W SCANTLING 2M TO 3M LONG 112/73 p-21</t>
  </si>
  <si>
    <t>Vibrat-charges(P.C.C) sl.102</t>
  </si>
  <si>
    <t>19.</t>
  </si>
  <si>
    <t>T.W.SCANTLING BELOW 2M LONG 113/74 p-21</t>
  </si>
  <si>
    <t>Sand filling charges sl.75 p-28</t>
  </si>
  <si>
    <t>20.</t>
  </si>
  <si>
    <t>T.W.PLANKS 15TO30cm WIDTH &amp; 12to25mm Thick it-119 p-21</t>
  </si>
  <si>
    <t>Earth filling charges sl.76 p-28</t>
  </si>
  <si>
    <t>21.</t>
  </si>
  <si>
    <t>Country BricksKiln Burnt of SIZE 22x11x5Cm (7c)p-16</t>
  </si>
  <si>
    <t>E.W.  61/62 p-27</t>
  </si>
  <si>
    <t>22.</t>
  </si>
  <si>
    <t>MOSAIC TILES GRAY 25X25X2cm.it-30 p-17</t>
  </si>
  <si>
    <t>L.C.T.W.Door- 144/2 p-32</t>
  </si>
  <si>
    <t>23.</t>
  </si>
  <si>
    <t>CEMENT (supply at site)</t>
  </si>
  <si>
    <t>L.C.marine doors-145/3 p-32</t>
  </si>
  <si>
    <t>24.</t>
  </si>
  <si>
    <t>R.T.S. / M.S upto 16mm</t>
  </si>
  <si>
    <t>TW glazed window 149/8 p-33</t>
  </si>
  <si>
    <t>25.</t>
  </si>
  <si>
    <t>M.S./ R.T.S above 16mm</t>
  </si>
  <si>
    <t>Wrought&amp;putup 143/1 p-32</t>
  </si>
  <si>
    <t>26.</t>
  </si>
  <si>
    <t>Country BricksKiln Burnt  SIZE 22x11x5Cm</t>
  </si>
  <si>
    <t>Ventilator 153/14 p-33</t>
  </si>
  <si>
    <t>27.</t>
  </si>
  <si>
    <t>HBSJ 11.2mm IRC metal (High W ay SR16-17)</t>
  </si>
  <si>
    <t>Meter- Cupboard Weldmesh 158/23 p-34</t>
  </si>
  <si>
    <t>28.</t>
  </si>
  <si>
    <t>HBSJ 37.5mm to 26.5mm IRC metal</t>
  </si>
  <si>
    <t>E.W (SDR) 62/67 p-27</t>
  </si>
  <si>
    <t>29.</t>
  </si>
  <si>
    <t>HBSJ 63mm to 45mm IRC metal</t>
  </si>
  <si>
    <t>FITTER-II (Pipe &amp; Bar Bend) 69/20a p-14</t>
  </si>
  <si>
    <t>30.</t>
  </si>
  <si>
    <t xml:space="preserve"> Gravel p20  92/57</t>
  </si>
  <si>
    <t>Madhapuram</t>
  </si>
  <si>
    <t>FITTER-I (Pipe &amp; Bar Bend) 19/20 p-12</t>
  </si>
  <si>
    <t xml:space="preserve"> Well Gravel p20  It93/57a</t>
  </si>
  <si>
    <t>E.W  loose soil p-26 SS20B/55/50</t>
  </si>
  <si>
    <t>Chamber Burnt Bricks of size 23x11.2x7Cm p16/4b</t>
  </si>
  <si>
    <t>LIFT CHARGES FOR B.W IN G.F  * it-94 p-29</t>
  </si>
  <si>
    <t>Chamber Burnt Bricks  of size 23x11.4x7.5Cmp16 /3a</t>
  </si>
  <si>
    <t>LIFT CHARGES FOR B.W IN F.F  *</t>
  </si>
  <si>
    <t>Stone dust p20 96-58a</t>
  </si>
  <si>
    <t>LIFT CHARGES FOR B.W IN S.F  *</t>
  </si>
  <si>
    <t>6mmto 10mm HBG metal p-19 it-83+84/2</t>
  </si>
  <si>
    <t>LIFT CHARGES FOR CONCRETE IN G.F  *it-92 p-29</t>
  </si>
  <si>
    <t>Fly Ash Bricks  it-3A/8a p-16</t>
  </si>
  <si>
    <t>LIFT CHARGES FOR CONCRETE IN F.F  *</t>
  </si>
  <si>
    <t>Crushed Stone SAND FOR MORTAR sl.98/58C p20</t>
  </si>
  <si>
    <t>LIFT CHARGES FOR CONCRETE IN S.F  *</t>
  </si>
  <si>
    <t>Crushed Stone SAND FOR FILLING</t>
  </si>
  <si>
    <t>CERTIFIED THAT THE LEAD PARTICULARS FURNISHED HERE ARE FOUND CORRECT UPTO BEST OF MY KNOWLEDGE</t>
  </si>
  <si>
    <t>Scrapping door, wood p31 /112</t>
  </si>
  <si>
    <t>Scrapping Structural steel work p31 /114</t>
  </si>
  <si>
    <t>SCRAPING THE OLD PLASTER SURFACE * p30/108/338</t>
  </si>
  <si>
    <t>WASHING PLASTERED AREA WITH SOAP&amp;SODA WATER *p30/109/339</t>
  </si>
  <si>
    <t>AEE</t>
  </si>
  <si>
    <t>EE</t>
  </si>
  <si>
    <t>Scrapping iron work p31 /115</t>
  </si>
  <si>
    <t>Clean removal of Cement plaster</t>
  </si>
  <si>
    <t>Labour wrought and put up in position Flush shutters Single leaf shutter</t>
  </si>
  <si>
    <t>Double leave shutters</t>
  </si>
  <si>
    <t xml:space="preserve">                               JE / AE</t>
  </si>
  <si>
    <t>(SR- 2021-22)</t>
  </si>
  <si>
    <t>Data (2021-22)</t>
  </si>
  <si>
    <t>SUPPLY AND INSTALLATIONS OF CO2 TYPE FIRE EXTINGUISHERS, WALL MOUNTING TYPE, CYLINDRICAL IN SHAPE, WITH DISCHARGE HORN CAPACITY 4.5 KGS.ISI MARKED ETC., ALL COMPLETE AND AS DIRECTED BY THE DEPARTMENTAL OFFICERS.</t>
  </si>
  <si>
    <t>7.00 Lakhs</t>
  </si>
  <si>
    <t>Labour Welfare Charges</t>
  </si>
  <si>
    <t>Unforscen &amp; Petty Supervision Charges</t>
  </si>
  <si>
    <t>TAMIL NADU POLICE HOUSING CORPORATION LIMITED
TIRUNELVELI DIVISION</t>
  </si>
  <si>
    <t xml:space="preserve">Dismantling the Old Brick Work Wall with Cement Mortar </t>
  </si>
  <si>
    <t>Supplying and Fixing of Calcium Sheet Work for Existing Rear Verandah</t>
  </si>
  <si>
    <t>Suplying and Fixing of Two track Alminium Sliding Widow</t>
  </si>
  <si>
    <r>
      <rPr>
        <b/>
        <i/>
        <sz val="11"/>
        <rFont val="Book Antiqua"/>
        <family val="1"/>
      </rPr>
      <t>PAINTING THE OLD WOOD WORK</t>
    </r>
    <r>
      <rPr>
        <i/>
        <sz val="11"/>
        <rFont val="Book Antiqua"/>
        <family val="1"/>
      </rPr>
      <t xml:space="preserve"> WITH ONE COATS OF APPROVED SECOND CLASS SYNTHETIC ENAMEL READY MIXED PAINT  OF APPROVED QUALITY AND SHADE. THE PAINT SHOULD BE SUPPLIED BY THE CONTRACTOR AT HIS OWN COST (THE QUALITY AND THE SHADE OF PAINT SHOULD BE GOT APPROVED BY THE EXECUTIVE ENGINEER BEFORE USE)  INCLUDING SCRAPPING CHARGES &amp; PAINTING CHARGES, COST OF PAINTS PUTTY, BRUSHES ETC., ALL COMPLETE WITH RELEVANT STANDARD SPECIFICATIONS.</t>
    </r>
  </si>
  <si>
    <t>-</t>
  </si>
  <si>
    <t>Mathalam Parai</t>
  </si>
  <si>
    <t>Marthamputhur</t>
  </si>
  <si>
    <t>JE / AE</t>
  </si>
  <si>
    <t>Vertified  tile flooring  ( Ivory)</t>
  </si>
  <si>
    <t>COST OF Vertified TILES (p51, it-156)</t>
  </si>
  <si>
    <t>Quotation</t>
  </si>
  <si>
    <t>SR 2021-22</t>
  </si>
  <si>
    <t>SUPPLYING AND FIXING OF HALF TURN PVC LONG BODY TAP OF 15MM DIA OF BEST QUALITY INCLUDING COST OF PVC TAP WITH REQUIRED SPECIALS AND LABOUR FOR FIXING ETC., ALL COMPLETE AND AS DIRECTED BY THE DEPARTMENTAL OFFICERS. (THE QUALITY AND BRAND SHOULD BE GOT APPROVED FROM THE EXECUTIVE ENGINEER BEFORE USE)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</si>
</sst>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_(* \(#,##0.00\);_(* &quot;-&quot;??_);_(@_)"/>
    <numFmt numFmtId="165" formatCode="0.0"/>
    <numFmt numFmtId="166" formatCode="0.000"/>
    <numFmt numFmtId="167" formatCode="0.00_)"/>
    <numFmt numFmtId="168" formatCode="0.0_)"/>
    <numFmt numFmtId="169" formatCode="0.000_)"/>
    <numFmt numFmtId="170" formatCode="0.000000"/>
    <numFmt numFmtId="171" formatCode="0.00000"/>
  </numFmts>
  <fonts count="52" x14ac:knownFonts="1">
    <font>
      <sz val="11"/>
      <color theme="1"/>
      <name val="Book Antiqua"/>
      <family val="2"/>
    </font>
    <font>
      <sz val="11"/>
      <color theme="1"/>
      <name val="Calibri"/>
      <family val="2"/>
      <scheme val="minor"/>
    </font>
    <font>
      <sz val="11"/>
      <color theme="1"/>
      <name val="Book Antiqua"/>
      <family val="1"/>
    </font>
    <font>
      <b/>
      <sz val="12"/>
      <color theme="1"/>
      <name val="Book Antiqua"/>
      <family val="1"/>
    </font>
    <font>
      <b/>
      <sz val="14"/>
      <color theme="1"/>
      <name val="Book Antiqua"/>
      <family val="1"/>
    </font>
    <font>
      <sz val="12"/>
      <color theme="1"/>
      <name val="Book Antiqua"/>
      <family val="1"/>
    </font>
    <font>
      <sz val="10"/>
      <name val="Arial"/>
      <family val="2"/>
    </font>
    <font>
      <b/>
      <sz val="12"/>
      <name val="Book Antiqua"/>
      <family val="1"/>
    </font>
    <font>
      <sz val="11"/>
      <name val="Book Antiqua"/>
      <family val="1"/>
    </font>
    <font>
      <sz val="12"/>
      <name val="Book Antiqua"/>
      <family val="1"/>
    </font>
    <font>
      <b/>
      <sz val="11"/>
      <color theme="1"/>
      <name val="Book Antiqua"/>
      <family val="1"/>
    </font>
    <font>
      <b/>
      <sz val="11"/>
      <name val="Book Antiqua"/>
      <family val="1"/>
    </font>
    <font>
      <sz val="11"/>
      <color indexed="10"/>
      <name val="Book Antiqua"/>
      <family val="1"/>
    </font>
    <font>
      <sz val="12"/>
      <name val="Helv"/>
    </font>
    <font>
      <sz val="12"/>
      <color rgb="FFFF0000"/>
      <name val="Book Antiqua"/>
      <family val="1"/>
    </font>
    <font>
      <b/>
      <sz val="12"/>
      <color indexed="8"/>
      <name val="Book Antiqua"/>
      <family val="1"/>
    </font>
    <font>
      <b/>
      <sz val="12"/>
      <color indexed="10"/>
      <name val="Book Antiqua"/>
      <family val="1"/>
    </font>
    <font>
      <sz val="12"/>
      <color indexed="10"/>
      <name val="Book Antiqua"/>
      <family val="1"/>
    </font>
    <font>
      <sz val="11"/>
      <color rgb="FF000000"/>
      <name val="Calibri"/>
      <family val="2"/>
    </font>
    <font>
      <b/>
      <sz val="11"/>
      <color rgb="FF000000"/>
      <name val="Book Antiqua"/>
      <family val="1"/>
    </font>
    <font>
      <sz val="11"/>
      <color rgb="FF000000"/>
      <name val="Book Antiqua"/>
      <family val="1"/>
    </font>
    <font>
      <u/>
      <sz val="10"/>
      <color indexed="12"/>
      <name val="Arial"/>
      <family val="2"/>
    </font>
    <font>
      <sz val="10"/>
      <color theme="1"/>
      <name val="Book Antiqua"/>
      <family val="1"/>
    </font>
    <font>
      <b/>
      <sz val="10"/>
      <color theme="1"/>
      <name val="Book Antiqua"/>
      <family val="1"/>
    </font>
    <font>
      <i/>
      <sz val="10"/>
      <color rgb="FF000000"/>
      <name val="Book Antiqua"/>
      <family val="1"/>
    </font>
    <font>
      <i/>
      <sz val="9"/>
      <color indexed="8"/>
      <name val="Book Antiqua"/>
      <family val="1"/>
    </font>
    <font>
      <b/>
      <i/>
      <sz val="10"/>
      <color rgb="FF000000"/>
      <name val="Book Antiqua"/>
      <family val="1"/>
    </font>
    <font>
      <vertAlign val="superscript"/>
      <sz val="10"/>
      <color indexed="8"/>
      <name val="Book Antiqua"/>
      <family val="1"/>
    </font>
    <font>
      <sz val="10"/>
      <color indexed="8"/>
      <name val="Book Antiqua"/>
      <family val="1"/>
    </font>
    <font>
      <i/>
      <sz val="10"/>
      <color theme="1"/>
      <name val="Book Antiqua"/>
      <family val="1"/>
    </font>
    <font>
      <i/>
      <sz val="10"/>
      <color indexed="8"/>
      <name val="Book Antiqua"/>
      <family val="1"/>
    </font>
    <font>
      <i/>
      <vertAlign val="superscript"/>
      <sz val="10"/>
      <color indexed="8"/>
      <name val="Book Antiqua"/>
      <family val="1"/>
    </font>
    <font>
      <i/>
      <sz val="9"/>
      <name val="Book Antiqua"/>
      <family val="1"/>
    </font>
    <font>
      <b/>
      <sz val="16"/>
      <color theme="1"/>
      <name val="Book Antiqua"/>
      <family val="1"/>
    </font>
    <font>
      <b/>
      <sz val="10"/>
      <color rgb="FF000000"/>
      <name val="Book Antiqua"/>
      <family val="1"/>
    </font>
    <font>
      <b/>
      <sz val="10"/>
      <name val="Book Antiqua"/>
      <family val="1"/>
    </font>
    <font>
      <sz val="10"/>
      <name val="Book Antiqua"/>
      <family val="1"/>
    </font>
    <font>
      <sz val="10"/>
      <color theme="1"/>
      <name val="Book Antiqua"/>
      <family val="2"/>
    </font>
    <font>
      <sz val="10"/>
      <color rgb="FF000000"/>
      <name val="Book Antiqua"/>
      <family val="1"/>
    </font>
    <font>
      <sz val="10"/>
      <color theme="1"/>
      <name val="Times New Roman"/>
      <family val="1"/>
    </font>
    <font>
      <b/>
      <i/>
      <sz val="14"/>
      <color theme="1"/>
      <name val="Book Antiqua"/>
      <family val="1"/>
    </font>
    <font>
      <b/>
      <i/>
      <sz val="10"/>
      <color theme="1"/>
      <name val="Book Antiqua"/>
      <family val="1"/>
    </font>
    <font>
      <i/>
      <sz val="10"/>
      <name val="Book Antiqua"/>
      <family val="1"/>
    </font>
    <font>
      <b/>
      <i/>
      <sz val="10"/>
      <name val="Book Antiqua"/>
      <family val="1"/>
    </font>
    <font>
      <i/>
      <sz val="11"/>
      <name val="Book Antiqua"/>
      <family val="1"/>
    </font>
    <font>
      <b/>
      <i/>
      <sz val="11"/>
      <color theme="1"/>
      <name val="Book Antiqua"/>
      <family val="1"/>
    </font>
    <font>
      <i/>
      <sz val="11"/>
      <color theme="1"/>
      <name val="Book Antiqua"/>
      <family val="1"/>
    </font>
    <font>
      <sz val="7"/>
      <color theme="1"/>
      <name val="Book Antiqua"/>
      <family val="1"/>
    </font>
    <font>
      <i/>
      <sz val="11"/>
      <color rgb="FF000000"/>
      <name val="Book Antiqua"/>
      <family val="1"/>
    </font>
    <font>
      <b/>
      <i/>
      <sz val="11"/>
      <color rgb="FF000000"/>
      <name val="Book Antiqua"/>
      <family val="1"/>
    </font>
    <font>
      <b/>
      <i/>
      <sz val="11"/>
      <name val="Book Antiqua"/>
      <family val="1"/>
    </font>
    <font>
      <i/>
      <sz val="14"/>
      <color theme="1"/>
      <name val="Book Antiqua"/>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hair">
        <color auto="1"/>
      </top>
      <bottom style="hair">
        <color auto="1"/>
      </bottom>
      <diagonal/>
    </border>
    <border>
      <left style="thin">
        <color auto="1"/>
      </left>
      <right style="thin">
        <color auto="1"/>
      </right>
      <top style="thin">
        <color auto="1"/>
      </top>
      <bottom style="hair">
        <color auto="1"/>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style="hair">
        <color rgb="FF000000"/>
      </top>
      <bottom style="hair">
        <color rgb="FF000000"/>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indexed="64"/>
      </left>
      <right style="thin">
        <color indexed="64"/>
      </right>
      <top style="hair">
        <color indexed="64"/>
      </top>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thin">
        <color indexed="64"/>
      </left>
      <right style="thin">
        <color indexed="64"/>
      </right>
      <top style="hair">
        <color indexed="64"/>
      </top>
      <bottom style="thin">
        <color indexed="64"/>
      </bottom>
      <diagonal/>
    </border>
  </borders>
  <cellStyleXfs count="60">
    <xf numFmtId="0" fontId="0" fillId="0" borderId="0"/>
    <xf numFmtId="0" fontId="1" fillId="0" borderId="0"/>
    <xf numFmtId="0" fontId="6" fillId="0" borderId="0"/>
    <xf numFmtId="0" fontId="6" fillId="0" borderId="0"/>
    <xf numFmtId="167" fontId="13" fillId="0" borderId="0"/>
    <xf numFmtId="0" fontId="6" fillId="0" borderId="0"/>
    <xf numFmtId="166" fontId="13" fillId="0" borderId="0"/>
    <xf numFmtId="9" fontId="6" fillId="0" borderId="0" applyFont="0" applyFill="0" applyBorder="0" applyAlignment="0" applyProtection="0"/>
    <xf numFmtId="0" fontId="18" fillId="0" borderId="0"/>
    <xf numFmtId="164" fontId="6" fillId="0" borderId="0" applyFont="0" applyFill="0" applyBorder="0" applyAlignment="0" applyProtection="0"/>
    <xf numFmtId="0" fontId="21"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0" fontId="13" fillId="0" borderId="0"/>
    <xf numFmtId="170" fontId="13" fillId="0" borderId="0"/>
    <xf numFmtId="170" fontId="13" fillId="0" borderId="0"/>
    <xf numFmtId="170" fontId="13" fillId="0" borderId="0"/>
    <xf numFmtId="170" fontId="13" fillId="0" borderId="0"/>
    <xf numFmtId="170" fontId="13" fillId="0" borderId="0"/>
    <xf numFmtId="170" fontId="13" fillId="0" borderId="0"/>
    <xf numFmtId="170" fontId="13" fillId="0" borderId="0"/>
    <xf numFmtId="0" fontId="6" fillId="0" borderId="0"/>
    <xf numFmtId="0" fontId="6" fillId="0" borderId="0"/>
    <xf numFmtId="0" fontId="1" fillId="0" borderId="0"/>
    <xf numFmtId="0" fontId="13" fillId="0" borderId="0"/>
    <xf numFmtId="0" fontId="6" fillId="0" borderId="0"/>
    <xf numFmtId="171" fontId="13" fillId="0" borderId="0"/>
    <xf numFmtId="0" fontId="1" fillId="0" borderId="0"/>
    <xf numFmtId="0" fontId="1" fillId="0" borderId="0"/>
    <xf numFmtId="171" fontId="13" fillId="0" borderId="0"/>
    <xf numFmtId="0" fontId="6" fillId="0" borderId="0"/>
    <xf numFmtId="0" fontId="6" fillId="0" borderId="0"/>
    <xf numFmtId="0" fontId="6" fillId="0" borderId="0"/>
    <xf numFmtId="9" fontId="6" fillId="0" borderId="0" applyFont="0" applyFill="0" applyBorder="0" applyAlignment="0" applyProtection="0"/>
    <xf numFmtId="0" fontId="6" fillId="0" borderId="0"/>
    <xf numFmtId="0" fontId="18" fillId="0" borderId="0"/>
  </cellStyleXfs>
  <cellXfs count="398">
    <xf numFmtId="0" fontId="0" fillId="0" borderId="0" xfId="0"/>
    <xf numFmtId="0" fontId="2" fillId="0" borderId="0" xfId="1" applyFont="1"/>
    <xf numFmtId="0" fontId="8" fillId="0" borderId="1" xfId="2" applyFont="1" applyBorder="1"/>
    <xf numFmtId="0" fontId="8" fillId="0" borderId="1" xfId="2" applyFont="1" applyBorder="1" applyAlignment="1">
      <alignment horizontal="center" vertical="center"/>
    </xf>
    <xf numFmtId="165" fontId="8" fillId="0" borderId="5" xfId="3" applyNumberFormat="1" applyFont="1" applyFill="1" applyBorder="1" applyAlignment="1">
      <alignment vertical="center" wrapText="1"/>
    </xf>
    <xf numFmtId="0" fontId="10" fillId="0" borderId="1" xfId="1" applyFont="1" applyFill="1" applyBorder="1" applyAlignment="1">
      <alignment horizontal="center" vertical="center"/>
    </xf>
    <xf numFmtId="0" fontId="8" fillId="0" borderId="5" xfId="3" applyFont="1" applyFill="1" applyBorder="1" applyAlignment="1">
      <alignment horizontal="right" wrapText="1"/>
    </xf>
    <xf numFmtId="0" fontId="8" fillId="0" borderId="5" xfId="3" applyFont="1" applyFill="1" applyBorder="1" applyAlignment="1">
      <alignment wrapText="1"/>
    </xf>
    <xf numFmtId="1" fontId="8" fillId="0" borderId="5" xfId="3" applyNumberFormat="1" applyFont="1" applyFill="1" applyBorder="1" applyAlignment="1">
      <alignment horizontal="center" wrapText="1"/>
    </xf>
    <xf numFmtId="1" fontId="2" fillId="0" borderId="5" xfId="1" applyNumberFormat="1" applyFont="1" applyFill="1" applyBorder="1" applyAlignment="1">
      <alignment horizontal="center"/>
    </xf>
    <xf numFmtId="166" fontId="8" fillId="0" borderId="5" xfId="3" applyNumberFormat="1" applyFont="1" applyFill="1" applyBorder="1" applyAlignment="1">
      <alignment horizontal="right" wrapText="1"/>
    </xf>
    <xf numFmtId="2" fontId="8" fillId="0" borderId="5" xfId="3" applyNumberFormat="1" applyFont="1" applyFill="1" applyBorder="1" applyAlignment="1">
      <alignment horizontal="right" wrapText="1"/>
    </xf>
    <xf numFmtId="166" fontId="11" fillId="0" borderId="5" xfId="3" applyNumberFormat="1" applyFont="1" applyFill="1" applyBorder="1" applyAlignment="1">
      <alignment horizontal="right" wrapText="1"/>
    </xf>
    <xf numFmtId="2" fontId="11" fillId="0" borderId="5" xfId="3" applyNumberFormat="1" applyFont="1" applyFill="1" applyBorder="1" applyAlignment="1">
      <alignment horizontal="right" wrapText="1"/>
    </xf>
    <xf numFmtId="0" fontId="11" fillId="0" borderId="5" xfId="3" applyFont="1" applyFill="1" applyBorder="1" applyAlignment="1">
      <alignment horizontal="right" wrapText="1"/>
    </xf>
    <xf numFmtId="2" fontId="11" fillId="0" borderId="5" xfId="3" applyNumberFormat="1" applyFont="1" applyFill="1" applyBorder="1" applyAlignment="1">
      <alignment horizontal="left" wrapText="1"/>
    </xf>
    <xf numFmtId="0" fontId="8" fillId="0" borderId="5" xfId="3" applyFont="1" applyFill="1" applyBorder="1" applyAlignment="1">
      <alignment horizontal="left" wrapText="1"/>
    </xf>
    <xf numFmtId="166" fontId="12" fillId="0" borderId="5" xfId="3" applyNumberFormat="1" applyFont="1" applyFill="1" applyBorder="1" applyAlignment="1">
      <alignment horizontal="right" wrapText="1"/>
    </xf>
    <xf numFmtId="0" fontId="11" fillId="0" borderId="5" xfId="3" applyFont="1" applyFill="1" applyBorder="1" applyAlignment="1">
      <alignment horizontal="left" wrapText="1"/>
    </xf>
    <xf numFmtId="0" fontId="2" fillId="0" borderId="5" xfId="1" applyFont="1" applyFill="1" applyBorder="1" applyAlignment="1">
      <alignment horizontal="left"/>
    </xf>
    <xf numFmtId="0" fontId="2" fillId="0" borderId="5" xfId="1" applyFont="1" applyFill="1" applyBorder="1" applyAlignment="1">
      <alignment horizontal="center"/>
    </xf>
    <xf numFmtId="0" fontId="8" fillId="0" borderId="5" xfId="3" applyFont="1" applyFill="1" applyBorder="1" applyAlignment="1">
      <alignment horizontal="center" wrapText="1"/>
    </xf>
    <xf numFmtId="0" fontId="8" fillId="0" borderId="5" xfId="3" applyFont="1" applyFill="1" applyBorder="1" applyAlignment="1">
      <alignment vertical="center" wrapText="1"/>
    </xf>
    <xf numFmtId="0" fontId="10" fillId="0" borderId="0" xfId="0" applyFont="1" applyAlignment="1">
      <alignment wrapText="1"/>
    </xf>
    <xf numFmtId="0" fontId="2" fillId="0" borderId="0" xfId="0" applyFont="1"/>
    <xf numFmtId="2" fontId="9" fillId="0" borderId="7" xfId="5" applyNumberFormat="1" applyFont="1" applyFill="1" applyBorder="1" applyAlignment="1">
      <alignment vertical="top" wrapText="1"/>
    </xf>
    <xf numFmtId="167" fontId="9" fillId="0" borderId="0" xfId="6" applyNumberFormat="1" applyFont="1" applyFill="1" applyBorder="1" applyAlignment="1">
      <alignment vertical="top"/>
    </xf>
    <xf numFmtId="167" fontId="7" fillId="0" borderId="1" xfId="6" applyNumberFormat="1" applyFont="1" applyFill="1" applyBorder="1" applyAlignment="1">
      <alignment horizontal="center" vertical="center" wrapText="1"/>
    </xf>
    <xf numFmtId="167" fontId="7" fillId="0" borderId="1" xfId="6" applyNumberFormat="1" applyFont="1" applyFill="1" applyBorder="1" applyAlignment="1">
      <alignment horizontal="center" vertical="center"/>
    </xf>
    <xf numFmtId="167" fontId="9" fillId="0" borderId="0" xfId="6" applyNumberFormat="1" applyFont="1" applyFill="1" applyBorder="1" applyAlignment="1">
      <alignment horizontal="center" vertical="top"/>
    </xf>
    <xf numFmtId="167" fontId="7" fillId="0" borderId="1" xfId="6" applyNumberFormat="1" applyFont="1" applyFill="1" applyBorder="1" applyAlignment="1">
      <alignment horizontal="left" vertical="center"/>
    </xf>
    <xf numFmtId="167" fontId="7" fillId="0" borderId="1" xfId="6" applyNumberFormat="1" applyFont="1" applyFill="1" applyBorder="1" applyAlignment="1">
      <alignment horizontal="right" vertical="center"/>
    </xf>
    <xf numFmtId="165" fontId="9" fillId="0" borderId="1" xfId="5" applyNumberFormat="1" applyFont="1" applyFill="1" applyBorder="1" applyAlignment="1">
      <alignment horizontal="center" vertical="center" wrapText="1"/>
    </xf>
    <xf numFmtId="2" fontId="9" fillId="0" borderId="1" xfId="5" applyNumberFormat="1" applyFont="1" applyFill="1" applyBorder="1" applyAlignment="1">
      <alignment horizontal="left" vertical="center" wrapText="1"/>
    </xf>
    <xf numFmtId="9" fontId="9" fillId="0" borderId="1" xfId="7" applyFont="1" applyFill="1" applyBorder="1" applyAlignment="1">
      <alignment horizontal="center" vertical="center"/>
    </xf>
    <xf numFmtId="2" fontId="9" fillId="0" borderId="1" xfId="5" applyNumberFormat="1" applyFont="1" applyFill="1" applyBorder="1" applyAlignment="1">
      <alignment horizontal="center" vertical="center" wrapText="1"/>
    </xf>
    <xf numFmtId="2" fontId="9" fillId="0" borderId="1" xfId="5" applyNumberFormat="1" applyFont="1" applyFill="1" applyBorder="1" applyAlignment="1">
      <alignment horizontal="right" vertical="center" wrapText="1"/>
    </xf>
    <xf numFmtId="167" fontId="9" fillId="0" borderId="1" xfId="6" applyNumberFormat="1" applyFont="1" applyFill="1" applyBorder="1" applyAlignment="1">
      <alignment horizontal="center" vertical="center" wrapText="1"/>
    </xf>
    <xf numFmtId="2" fontId="9" fillId="0" borderId="0" xfId="6" applyNumberFormat="1" applyFont="1" applyFill="1" applyBorder="1" applyAlignment="1">
      <alignment vertical="top"/>
    </xf>
    <xf numFmtId="2" fontId="14" fillId="0" borderId="1" xfId="5" applyNumberFormat="1" applyFont="1" applyFill="1" applyBorder="1" applyAlignment="1">
      <alignment horizontal="center" vertical="center" wrapText="1"/>
    </xf>
    <xf numFmtId="2" fontId="7" fillId="0" borderId="1" xfId="5" applyNumberFormat="1" applyFont="1" applyFill="1" applyBorder="1" applyAlignment="1">
      <alignment horizontal="left" vertical="center" wrapText="1"/>
    </xf>
    <xf numFmtId="167" fontId="9" fillId="0" borderId="1" xfId="6" applyNumberFormat="1" applyFont="1" applyFill="1" applyBorder="1" applyAlignment="1">
      <alignment horizontal="center" vertical="center"/>
    </xf>
    <xf numFmtId="165" fontId="9" fillId="0" borderId="1" xfId="6" applyNumberFormat="1" applyFont="1" applyFill="1" applyBorder="1" applyAlignment="1">
      <alignment horizontal="center" vertical="center"/>
    </xf>
    <xf numFmtId="168" fontId="9" fillId="0" borderId="1" xfId="5" applyNumberFormat="1" applyFont="1" applyFill="1" applyBorder="1" applyAlignment="1">
      <alignment horizontal="center" vertical="center" wrapText="1"/>
    </xf>
    <xf numFmtId="168" fontId="9" fillId="0" borderId="1" xfId="6" applyNumberFormat="1" applyFont="1" applyFill="1" applyBorder="1" applyAlignment="1">
      <alignment horizontal="center" vertical="center"/>
    </xf>
    <xf numFmtId="2" fontId="14" fillId="0" borderId="1" xfId="5" applyNumberFormat="1" applyFont="1" applyFill="1" applyBorder="1" applyAlignment="1">
      <alignment horizontal="left" vertical="center" wrapText="1"/>
    </xf>
    <xf numFmtId="0" fontId="7" fillId="0" borderId="1" xfId="6" applyNumberFormat="1" applyFont="1" applyFill="1" applyBorder="1" applyAlignment="1">
      <alignment horizontal="left" vertical="center" wrapText="1"/>
    </xf>
    <xf numFmtId="167" fontId="9" fillId="0" borderId="1" xfId="6" applyNumberFormat="1" applyFont="1" applyFill="1" applyBorder="1" applyAlignment="1">
      <alignment horizontal="left" vertical="center"/>
    </xf>
    <xf numFmtId="169" fontId="9" fillId="0" borderId="1" xfId="6" applyNumberFormat="1" applyFont="1" applyFill="1" applyBorder="1" applyAlignment="1">
      <alignment horizontal="center" vertical="center"/>
    </xf>
    <xf numFmtId="169" fontId="9" fillId="0" borderId="0" xfId="6" applyNumberFormat="1" applyFont="1" applyFill="1" applyBorder="1" applyAlignment="1">
      <alignment vertical="top"/>
    </xf>
    <xf numFmtId="1" fontId="9" fillId="0" borderId="1" xfId="5" applyNumberFormat="1" applyFont="1" applyFill="1" applyBorder="1" applyAlignment="1">
      <alignment horizontal="center" vertical="center" wrapText="1"/>
    </xf>
    <xf numFmtId="2" fontId="9" fillId="0" borderId="1" xfId="7" applyNumberFormat="1" applyFont="1" applyFill="1" applyBorder="1" applyAlignment="1">
      <alignment horizontal="center" vertical="center" wrapText="1"/>
    </xf>
    <xf numFmtId="2" fontId="15" fillId="0" borderId="1" xfId="6" applyNumberFormat="1" applyFont="1" applyFill="1" applyBorder="1" applyAlignment="1">
      <alignment horizontal="left" vertical="center" wrapText="1"/>
    </xf>
    <xf numFmtId="2" fontId="7" fillId="0" borderId="1" xfId="5" applyNumberFormat="1" applyFont="1" applyFill="1" applyBorder="1" applyAlignment="1">
      <alignment horizontal="right" vertical="center" wrapText="1"/>
    </xf>
    <xf numFmtId="167" fontId="9" fillId="0" borderId="0" xfId="6" applyNumberFormat="1" applyFont="1" applyFill="1" applyBorder="1" applyAlignment="1">
      <alignment horizontal="center" vertical="center"/>
    </xf>
    <xf numFmtId="167" fontId="9" fillId="0" borderId="0" xfId="6" applyNumberFormat="1" applyFont="1" applyFill="1" applyBorder="1" applyAlignment="1">
      <alignment horizontal="left" vertical="center"/>
    </xf>
    <xf numFmtId="167" fontId="9" fillId="0" borderId="0" xfId="6" applyNumberFormat="1" applyFont="1" applyFill="1" applyBorder="1" applyAlignment="1">
      <alignment horizontal="right" vertical="center"/>
    </xf>
    <xf numFmtId="2" fontId="9" fillId="0" borderId="0" xfId="5" applyNumberFormat="1" applyFont="1" applyFill="1" applyBorder="1" applyAlignment="1">
      <alignment horizontal="left" vertical="center" wrapText="1"/>
    </xf>
    <xf numFmtId="167" fontId="14" fillId="0" borderId="0" xfId="6" applyNumberFormat="1" applyFont="1" applyFill="1" applyBorder="1" applyAlignment="1">
      <alignment horizontal="center" vertical="center"/>
    </xf>
    <xf numFmtId="2" fontId="14" fillId="0" borderId="0" xfId="5" applyNumberFormat="1" applyFont="1" applyFill="1" applyBorder="1" applyAlignment="1">
      <alignment horizontal="left" vertical="center" wrapText="1"/>
    </xf>
    <xf numFmtId="167" fontId="14" fillId="0" borderId="0" xfId="6" applyNumberFormat="1" applyFont="1" applyFill="1" applyBorder="1" applyAlignment="1">
      <alignment horizontal="right" vertical="center"/>
    </xf>
    <xf numFmtId="167" fontId="14" fillId="0" borderId="0" xfId="6" applyNumberFormat="1" applyFont="1" applyFill="1" applyBorder="1" applyAlignment="1">
      <alignment vertical="top"/>
    </xf>
    <xf numFmtId="2" fontId="7" fillId="0" borderId="0" xfId="5" applyNumberFormat="1" applyFont="1" applyFill="1" applyBorder="1" applyAlignment="1">
      <alignment horizontal="left" vertical="center" wrapText="1"/>
    </xf>
    <xf numFmtId="167" fontId="9" fillId="0" borderId="0" xfId="6" applyNumberFormat="1" applyFont="1" applyFill="1" applyBorder="1" applyAlignment="1">
      <alignment horizontal="left" vertical="center" wrapText="1"/>
    </xf>
    <xf numFmtId="167" fontId="14" fillId="0" borderId="0" xfId="6" applyNumberFormat="1" applyFont="1" applyFill="1" applyBorder="1" applyAlignment="1">
      <alignment horizontal="left" vertical="center" wrapText="1"/>
    </xf>
    <xf numFmtId="167" fontId="7" fillId="0" borderId="0" xfId="6" applyNumberFormat="1" applyFont="1" applyFill="1" applyBorder="1" applyAlignment="1">
      <alignment horizontal="left" vertical="center" wrapText="1"/>
    </xf>
    <xf numFmtId="0" fontId="2" fillId="0" borderId="1" xfId="1" applyFont="1" applyFill="1" applyBorder="1"/>
    <xf numFmtId="0" fontId="2" fillId="0" borderId="1" xfId="1" applyFont="1" applyFill="1" applyBorder="1" applyAlignment="1">
      <alignment horizontal="center"/>
    </xf>
    <xf numFmtId="2" fontId="10" fillId="0" borderId="1" xfId="1" applyNumberFormat="1" applyFont="1" applyFill="1" applyBorder="1" applyAlignment="1">
      <alignment horizontal="center" vertical="center"/>
    </xf>
    <xf numFmtId="0" fontId="2" fillId="0" borderId="1" xfId="1" applyFont="1" applyFill="1" applyBorder="1" applyAlignment="1">
      <alignment vertical="center" wrapText="1"/>
    </xf>
    <xf numFmtId="0" fontId="2" fillId="0" borderId="1" xfId="1" applyFont="1" applyFill="1" applyBorder="1" applyAlignment="1">
      <alignment wrapText="1"/>
    </xf>
    <xf numFmtId="2" fontId="2" fillId="0" borderId="1" xfId="1" applyNumberFormat="1" applyFont="1" applyFill="1" applyBorder="1"/>
    <xf numFmtId="0" fontId="2" fillId="0" borderId="1" xfId="1" applyFont="1" applyFill="1" applyBorder="1" applyAlignment="1">
      <alignment vertical="center"/>
    </xf>
    <xf numFmtId="0" fontId="9" fillId="0" borderId="1" xfId="8" applyFont="1" applyFill="1" applyBorder="1" applyAlignment="1">
      <alignment horizontal="center" vertical="center"/>
    </xf>
    <xf numFmtId="0" fontId="7" fillId="0" borderId="1" xfId="8" applyFont="1" applyFill="1" applyBorder="1" applyAlignment="1">
      <alignment horizontal="right" vertical="center"/>
    </xf>
    <xf numFmtId="10" fontId="7" fillId="0" borderId="1" xfId="8" applyNumberFormat="1" applyFont="1" applyFill="1" applyBorder="1" applyAlignment="1">
      <alignment horizontal="center" vertical="center"/>
    </xf>
    <xf numFmtId="2" fontId="7" fillId="0" borderId="1" xfId="8" applyNumberFormat="1" applyFont="1" applyFill="1" applyBorder="1" applyAlignment="1">
      <alignment horizontal="right" vertical="center"/>
    </xf>
    <xf numFmtId="0" fontId="9" fillId="0" borderId="0" xfId="8" applyFont="1" applyFill="1" applyAlignment="1">
      <alignment horizontal="center" vertical="center"/>
    </xf>
    <xf numFmtId="0" fontId="9" fillId="0" borderId="1" xfId="8" applyFont="1" applyFill="1" applyBorder="1" applyAlignment="1">
      <alignment horizontal="left" vertical="center"/>
    </xf>
    <xf numFmtId="0" fontId="10" fillId="0" borderId="1" xfId="1" applyFont="1" applyBorder="1" applyAlignment="1">
      <alignment horizontal="center" vertical="center"/>
    </xf>
    <xf numFmtId="0" fontId="2" fillId="0" borderId="0" xfId="1" applyFont="1" applyAlignment="1">
      <alignment horizontal="center" vertical="center"/>
    </xf>
    <xf numFmtId="1" fontId="2" fillId="0" borderId="0" xfId="1" applyNumberFormat="1" applyFont="1" applyAlignment="1">
      <alignment horizontal="center"/>
    </xf>
    <xf numFmtId="0" fontId="2" fillId="0" borderId="0" xfId="1" applyFont="1" applyAlignment="1">
      <alignment horizontal="right"/>
    </xf>
    <xf numFmtId="0" fontId="2" fillId="0" borderId="0" xfId="1" applyFont="1" applyAlignment="1"/>
    <xf numFmtId="165" fontId="8" fillId="0" borderId="1" xfId="56" applyNumberFormat="1" applyFont="1" applyBorder="1" applyAlignment="1">
      <alignment wrapText="1"/>
    </xf>
    <xf numFmtId="2" fontId="8" fillId="0" borderId="1" xfId="56" applyNumberFormat="1" applyFont="1" applyBorder="1" applyAlignment="1">
      <alignment wrapText="1"/>
    </xf>
    <xf numFmtId="2" fontId="2" fillId="0" borderId="1" xfId="1" applyNumberFormat="1" applyFont="1" applyBorder="1" applyAlignment="1">
      <alignment horizontal="left" vertical="top" wrapText="1"/>
    </xf>
    <xf numFmtId="2" fontId="2" fillId="0" borderId="1" xfId="1" applyNumberFormat="1" applyFont="1" applyBorder="1" applyAlignment="1">
      <alignment horizontal="right" vertical="top" wrapText="1"/>
    </xf>
    <xf numFmtId="1" fontId="2" fillId="0" borderId="1" xfId="1" applyNumberFormat="1" applyFont="1" applyBorder="1" applyAlignment="1">
      <alignment horizontal="center" wrapText="1"/>
    </xf>
    <xf numFmtId="2" fontId="2" fillId="0" borderId="1" xfId="1" applyNumberFormat="1" applyFont="1" applyBorder="1" applyAlignment="1">
      <alignment horizontal="right" wrapText="1"/>
    </xf>
    <xf numFmtId="2" fontId="10" fillId="0" borderId="1" xfId="1" applyNumberFormat="1" applyFont="1" applyBorder="1" applyAlignment="1">
      <alignment horizontal="right" wrapText="1"/>
    </xf>
    <xf numFmtId="2" fontId="2" fillId="0" borderId="1" xfId="1" applyNumberFormat="1" applyFont="1" applyBorder="1" applyAlignment="1">
      <alignment horizontal="left" wrapText="1"/>
    </xf>
    <xf numFmtId="165" fontId="8" fillId="0" borderId="1" xfId="56" applyNumberFormat="1" applyFont="1" applyBorder="1" applyAlignment="1">
      <alignment vertical="top" wrapText="1"/>
    </xf>
    <xf numFmtId="2" fontId="8" fillId="0" borderId="1" xfId="56" applyNumberFormat="1" applyFont="1" applyBorder="1" applyAlignment="1">
      <alignment vertical="top" wrapText="1"/>
    </xf>
    <xf numFmtId="0" fontId="2" fillId="0" borderId="1" xfId="1" applyFont="1" applyBorder="1"/>
    <xf numFmtId="0" fontId="2" fillId="0" borderId="1" xfId="1" applyFont="1" applyBorder="1" applyAlignment="1">
      <alignment horizontal="right"/>
    </xf>
    <xf numFmtId="2" fontId="9" fillId="0" borderId="1" xfId="5" applyNumberFormat="1" applyFont="1" applyFill="1" applyBorder="1" applyAlignment="1">
      <alignment vertical="top" wrapText="1"/>
    </xf>
    <xf numFmtId="2" fontId="7" fillId="0" borderId="1" xfId="5" applyNumberFormat="1" applyFont="1" applyFill="1" applyBorder="1" applyAlignment="1">
      <alignment vertical="top" wrapText="1"/>
    </xf>
    <xf numFmtId="2" fontId="9" fillId="3" borderId="1" xfId="5" applyNumberFormat="1" applyFont="1" applyFill="1" applyBorder="1" applyAlignment="1">
      <alignment vertical="top" wrapText="1"/>
    </xf>
    <xf numFmtId="2" fontId="7" fillId="3" borderId="1" xfId="5" applyNumberFormat="1" applyFont="1" applyFill="1" applyBorder="1" applyAlignment="1">
      <alignment vertical="top" wrapText="1"/>
    </xf>
    <xf numFmtId="2" fontId="2" fillId="0" borderId="1" xfId="1" applyNumberFormat="1" applyFont="1" applyBorder="1" applyAlignment="1">
      <alignment horizontal="right"/>
    </xf>
    <xf numFmtId="2" fontId="2" fillId="0" borderId="1" xfId="0" applyNumberFormat="1" applyFont="1" applyBorder="1" applyAlignment="1">
      <alignment horizontal="right"/>
    </xf>
    <xf numFmtId="0" fontId="2" fillId="0" borderId="1" xfId="0" applyFont="1" applyBorder="1" applyAlignment="1">
      <alignment horizontal="center"/>
    </xf>
    <xf numFmtId="0" fontId="2" fillId="0" borderId="1" xfId="0" applyFont="1" applyBorder="1"/>
    <xf numFmtId="2" fontId="10" fillId="0" borderId="1" xfId="0" applyNumberFormat="1" applyFont="1" applyBorder="1"/>
    <xf numFmtId="0" fontId="2" fillId="3" borderId="1" xfId="1" applyFont="1" applyFill="1" applyBorder="1" applyAlignment="1">
      <alignment horizontal="left"/>
    </xf>
    <xf numFmtId="0" fontId="2" fillId="0" borderId="1" xfId="0" applyFont="1" applyBorder="1" applyAlignment="1">
      <alignment wrapText="1"/>
    </xf>
    <xf numFmtId="2" fontId="2" fillId="0" borderId="1" xfId="0" applyNumberFormat="1" applyFont="1" applyBorder="1"/>
    <xf numFmtId="1" fontId="5" fillId="0" borderId="1" xfId="1" applyNumberFormat="1" applyFont="1" applyFill="1" applyBorder="1"/>
    <xf numFmtId="2" fontId="5" fillId="0" borderId="1" xfId="1" applyNumberFormat="1" applyFont="1" applyFill="1" applyBorder="1"/>
    <xf numFmtId="2" fontId="5" fillId="0" borderId="1" xfId="1" applyNumberFormat="1" applyFont="1" applyFill="1" applyBorder="1" applyAlignment="1">
      <alignment wrapText="1"/>
    </xf>
    <xf numFmtId="2" fontId="5" fillId="0" borderId="1" xfId="1" applyNumberFormat="1" applyFont="1" applyFill="1" applyBorder="1" applyAlignment="1">
      <alignment horizontal="center"/>
    </xf>
    <xf numFmtId="0" fontId="5" fillId="0" borderId="1" xfId="1" applyFont="1" applyFill="1" applyBorder="1" applyAlignment="1">
      <alignment horizontal="center"/>
    </xf>
    <xf numFmtId="2" fontId="5" fillId="0" borderId="1" xfId="1" applyNumberFormat="1" applyFont="1" applyFill="1" applyBorder="1" applyAlignment="1">
      <alignment horizontal="right"/>
    </xf>
    <xf numFmtId="1" fontId="5" fillId="0" borderId="1" xfId="1" applyNumberFormat="1" applyFont="1" applyFill="1" applyBorder="1" applyAlignment="1">
      <alignment horizontal="center" vertical="center" wrapText="1"/>
    </xf>
    <xf numFmtId="0" fontId="5" fillId="0" borderId="1" xfId="1" applyFont="1" applyFill="1" applyBorder="1"/>
    <xf numFmtId="2" fontId="9" fillId="0" borderId="1" xfId="56" applyNumberFormat="1" applyFont="1" applyFill="1" applyBorder="1" applyAlignment="1">
      <alignment vertical="top" wrapText="1"/>
    </xf>
    <xf numFmtId="2" fontId="5" fillId="0" borderId="1" xfId="1" applyNumberFormat="1" applyFont="1" applyFill="1" applyBorder="1" applyAlignment="1">
      <alignment horizontal="center" vertical="center"/>
    </xf>
    <xf numFmtId="2" fontId="5" fillId="0" borderId="1" xfId="1" applyNumberFormat="1" applyFont="1" applyFill="1" applyBorder="1" applyAlignment="1">
      <alignment horizontal="right" vertical="center"/>
    </xf>
    <xf numFmtId="165" fontId="5" fillId="0" borderId="1" xfId="1" applyNumberFormat="1" applyFont="1" applyFill="1" applyBorder="1" applyAlignment="1">
      <alignment horizontal="center" vertical="center" wrapText="1"/>
    </xf>
    <xf numFmtId="0" fontId="5" fillId="0" borderId="0" xfId="1" applyFont="1" applyFill="1"/>
    <xf numFmtId="2" fontId="5" fillId="0" borderId="0" xfId="1" applyNumberFormat="1" applyFont="1" applyFill="1"/>
    <xf numFmtId="0" fontId="3" fillId="0" borderId="1" xfId="1" applyFont="1" applyFill="1" applyBorder="1" applyAlignment="1">
      <alignment horizontal="center" vertical="center"/>
    </xf>
    <xf numFmtId="0" fontId="5" fillId="0" borderId="1" xfId="1" applyFont="1" applyFill="1" applyBorder="1" applyAlignment="1">
      <alignment wrapText="1"/>
    </xf>
    <xf numFmtId="2" fontId="3" fillId="0" borderId="1" xfId="1" applyNumberFormat="1" applyFont="1" applyFill="1" applyBorder="1"/>
    <xf numFmtId="0" fontId="2" fillId="0" borderId="1" xfId="1" applyFont="1" applyBorder="1" applyAlignment="1">
      <alignment horizontal="center" vertical="center"/>
    </xf>
    <xf numFmtId="2" fontId="9" fillId="0" borderId="1" xfId="5" applyNumberFormat="1" applyFont="1" applyFill="1" applyBorder="1" applyAlignment="1">
      <alignment wrapText="1"/>
    </xf>
    <xf numFmtId="0" fontId="2" fillId="0" borderId="5" xfId="0" applyFont="1" applyBorder="1"/>
    <xf numFmtId="0" fontId="24" fillId="0" borderId="5" xfId="0" applyFont="1" applyBorder="1" applyAlignment="1">
      <alignment horizontal="justify"/>
    </xf>
    <xf numFmtId="0" fontId="10" fillId="3" borderId="5" xfId="1" applyFont="1" applyFill="1" applyBorder="1" applyAlignment="1">
      <alignment horizontal="center"/>
    </xf>
    <xf numFmtId="0" fontId="8" fillId="3" borderId="5" xfId="1" applyFont="1" applyFill="1" applyBorder="1"/>
    <xf numFmtId="0" fontId="2" fillId="3" borderId="5" xfId="1" applyFont="1" applyFill="1" applyBorder="1" applyAlignment="1">
      <alignment horizontal="center"/>
    </xf>
    <xf numFmtId="2" fontId="2" fillId="3" borderId="5" xfId="1" applyNumberFormat="1" applyFont="1" applyFill="1" applyBorder="1" applyAlignment="1">
      <alignment horizontal="right"/>
    </xf>
    <xf numFmtId="0" fontId="2" fillId="0" borderId="5" xfId="1" applyFont="1" applyBorder="1" applyAlignment="1">
      <alignment horizontal="center"/>
    </xf>
    <xf numFmtId="2" fontId="2" fillId="0" borderId="5" xfId="1" applyNumberFormat="1" applyFont="1" applyBorder="1" applyAlignment="1">
      <alignment horizontal="right"/>
    </xf>
    <xf numFmtId="0" fontId="23" fillId="0" borderId="5" xfId="0" applyFont="1" applyBorder="1" applyAlignment="1">
      <alignment horizontal="right"/>
    </xf>
    <xf numFmtId="2" fontId="23" fillId="0" borderId="5" xfId="0" applyNumberFormat="1" applyFont="1" applyBorder="1" applyAlignment="1">
      <alignment horizontal="right"/>
    </xf>
    <xf numFmtId="2" fontId="23" fillId="0" borderId="5" xfId="0" applyNumberFormat="1" applyFont="1" applyBorder="1"/>
    <xf numFmtId="2" fontId="2" fillId="0" borderId="5" xfId="0" applyNumberFormat="1" applyFont="1" applyBorder="1"/>
    <xf numFmtId="0" fontId="2" fillId="3" borderId="5" xfId="1" applyFont="1" applyFill="1" applyBorder="1" applyAlignment="1">
      <alignment horizontal="right"/>
    </xf>
    <xf numFmtId="0" fontId="8" fillId="0" borderId="10" xfId="3" applyFont="1" applyFill="1" applyBorder="1" applyAlignment="1">
      <alignment horizontal="right" wrapText="1"/>
    </xf>
    <xf numFmtId="166" fontId="8" fillId="0" borderId="5" xfId="3" applyNumberFormat="1" applyFont="1" applyFill="1" applyBorder="1" applyAlignment="1">
      <alignment horizontal="center" wrapText="1"/>
    </xf>
    <xf numFmtId="2" fontId="8" fillId="0" borderId="5" xfId="3" applyNumberFormat="1" applyFont="1" applyFill="1" applyBorder="1" applyAlignment="1">
      <alignment horizontal="center" wrapText="1"/>
    </xf>
    <xf numFmtId="166" fontId="11" fillId="0" borderId="5" xfId="3" applyNumberFormat="1" applyFont="1" applyFill="1" applyBorder="1" applyAlignment="1">
      <alignment horizontal="center" wrapText="1"/>
    </xf>
    <xf numFmtId="2" fontId="11" fillId="0" borderId="5" xfId="3" applyNumberFormat="1" applyFont="1" applyFill="1" applyBorder="1" applyAlignment="1">
      <alignment horizontal="center" wrapText="1"/>
    </xf>
    <xf numFmtId="166" fontId="8" fillId="0" borderId="5" xfId="3" applyNumberFormat="1" applyFont="1" applyFill="1" applyBorder="1" applyAlignment="1">
      <alignment horizontal="center"/>
    </xf>
    <xf numFmtId="2" fontId="11" fillId="0" borderId="1" xfId="56" applyNumberFormat="1" applyFont="1" applyBorder="1" applyAlignment="1">
      <alignment wrapText="1"/>
    </xf>
    <xf numFmtId="0" fontId="26" fillId="0" borderId="5" xfId="0" applyFont="1" applyBorder="1" applyAlignment="1">
      <alignment horizontal="justify"/>
    </xf>
    <xf numFmtId="0" fontId="24" fillId="0" borderId="5" xfId="0" applyFont="1" applyBorder="1" applyAlignment="1">
      <alignment horizontal="justify" vertical="top" wrapText="1"/>
    </xf>
    <xf numFmtId="0" fontId="20" fillId="0" borderId="5" xfId="8" applyNumberFormat="1" applyFont="1" applyFill="1" applyBorder="1" applyAlignment="1">
      <alignment horizontal="center" vertical="center"/>
    </xf>
    <xf numFmtId="2" fontId="8" fillId="0" borderId="5" xfId="58" applyNumberFormat="1" applyFont="1" applyFill="1" applyBorder="1" applyAlignment="1">
      <alignment horizontal="center" vertical="center" wrapText="1"/>
    </xf>
    <xf numFmtId="166" fontId="11" fillId="0" borderId="5" xfId="58" applyNumberFormat="1" applyFont="1" applyFill="1" applyBorder="1" applyAlignment="1">
      <alignment horizontal="center" vertical="center" wrapText="1"/>
    </xf>
    <xf numFmtId="0" fontId="20" fillId="0" borderId="5" xfId="8" applyNumberFormat="1" applyFont="1" applyFill="1" applyBorder="1" applyAlignment="1"/>
    <xf numFmtId="2" fontId="20" fillId="0" borderId="5" xfId="8" applyNumberFormat="1" applyFont="1" applyFill="1" applyBorder="1" applyAlignment="1">
      <alignment horizontal="center" vertical="center"/>
    </xf>
    <xf numFmtId="0" fontId="20" fillId="0" borderId="5" xfId="8" applyNumberFormat="1" applyFont="1" applyFill="1" applyBorder="1" applyAlignment="1">
      <alignment horizontal="center"/>
    </xf>
    <xf numFmtId="0" fontId="22" fillId="0" borderId="5" xfId="0" applyFont="1" applyBorder="1"/>
    <xf numFmtId="0" fontId="2" fillId="0" borderId="5" xfId="1" applyFont="1" applyBorder="1" applyAlignment="1">
      <alignment wrapText="1"/>
    </xf>
    <xf numFmtId="0" fontId="2" fillId="3" borderId="5" xfId="1" applyFont="1" applyFill="1" applyBorder="1" applyAlignment="1">
      <alignment horizontal="left"/>
    </xf>
    <xf numFmtId="2" fontId="2" fillId="0" borderId="5" xfId="0" applyNumberFormat="1" applyFont="1" applyBorder="1" applyAlignment="1">
      <alignment horizontal="right"/>
    </xf>
    <xf numFmtId="0" fontId="22" fillId="0" borderId="5" xfId="0" applyFont="1" applyBorder="1" applyAlignment="1">
      <alignment horizontal="left"/>
    </xf>
    <xf numFmtId="0" fontId="23" fillId="0" borderId="5" xfId="0" applyFont="1" applyBorder="1" applyAlignment="1">
      <alignment horizontal="left"/>
    </xf>
    <xf numFmtId="0" fontId="23" fillId="0" borderId="5" xfId="0" applyFont="1" applyBorder="1"/>
    <xf numFmtId="165" fontId="8" fillId="0" borderId="10" xfId="56" applyNumberFormat="1" applyFont="1" applyBorder="1" applyAlignment="1">
      <alignment wrapText="1"/>
    </xf>
    <xf numFmtId="2" fontId="8" fillId="0" borderId="10" xfId="56" applyNumberFormat="1" applyFont="1" applyBorder="1" applyAlignment="1">
      <alignment wrapText="1"/>
    </xf>
    <xf numFmtId="2" fontId="2" fillId="0" borderId="10" xfId="1" applyNumberFormat="1" applyFont="1" applyBorder="1" applyAlignment="1">
      <alignment horizontal="left" vertical="top" wrapText="1"/>
    </xf>
    <xf numFmtId="2" fontId="2" fillId="0" borderId="10" xfId="1" applyNumberFormat="1" applyFont="1" applyBorder="1" applyAlignment="1">
      <alignment horizontal="right" vertical="top" wrapText="1"/>
    </xf>
    <xf numFmtId="0" fontId="22" fillId="0" borderId="5" xfId="1" applyFont="1" applyBorder="1" applyAlignment="1">
      <alignment wrapText="1"/>
    </xf>
    <xf numFmtId="0" fontId="22" fillId="0" borderId="5" xfId="1" applyFont="1" applyBorder="1" applyAlignment="1">
      <alignment horizontal="center"/>
    </xf>
    <xf numFmtId="2" fontId="22" fillId="0" borderId="5" xfId="0" applyNumberFormat="1" applyFont="1" applyFill="1" applyBorder="1"/>
    <xf numFmtId="2" fontId="22" fillId="0" borderId="5" xfId="0" applyNumberFormat="1" applyFont="1" applyBorder="1" applyAlignment="1">
      <alignment horizontal="right"/>
    </xf>
    <xf numFmtId="0" fontId="8" fillId="0" borderId="5" xfId="58" applyFont="1" applyFill="1" applyBorder="1"/>
    <xf numFmtId="0" fontId="8" fillId="0" borderId="0" xfId="58" applyFont="1" applyFill="1" applyBorder="1"/>
    <xf numFmtId="1" fontId="8" fillId="0" borderId="5" xfId="58" applyNumberFormat="1" applyFont="1" applyFill="1" applyBorder="1" applyAlignment="1">
      <alignment horizontal="center" vertical="center" wrapText="1"/>
    </xf>
    <xf numFmtId="1" fontId="2" fillId="0" borderId="5" xfId="2" applyNumberFormat="1" applyFont="1" applyFill="1" applyBorder="1" applyAlignment="1">
      <alignment horizontal="center" wrapText="1"/>
    </xf>
    <xf numFmtId="2" fontId="8" fillId="0" borderId="5" xfId="58" applyNumberFormat="1" applyFont="1" applyFill="1" applyBorder="1" applyAlignment="1">
      <alignment horizontal="right" vertical="center" wrapText="1"/>
    </xf>
    <xf numFmtId="2" fontId="8" fillId="0" borderId="5" xfId="58" applyNumberFormat="1" applyFont="1" applyFill="1" applyBorder="1" applyAlignment="1">
      <alignment horizontal="right" wrapText="1"/>
    </xf>
    <xf numFmtId="0" fontId="8" fillId="0" borderId="5" xfId="58" applyFont="1" applyFill="1" applyBorder="1" applyAlignment="1">
      <alignment horizontal="center" vertical="center"/>
    </xf>
    <xf numFmtId="0" fontId="8" fillId="0" borderId="5" xfId="58" applyFont="1" applyFill="1" applyBorder="1" applyAlignment="1">
      <alignment horizontal="left" vertical="center" wrapText="1"/>
    </xf>
    <xf numFmtId="1" fontId="8" fillId="0" borderId="5" xfId="58" applyNumberFormat="1" applyFont="1" applyFill="1" applyBorder="1"/>
    <xf numFmtId="0" fontId="8" fillId="0" borderId="4" xfId="58" applyFont="1" applyFill="1" applyBorder="1"/>
    <xf numFmtId="0" fontId="8" fillId="0" borderId="1" xfId="58" applyFont="1" applyFill="1" applyBorder="1"/>
    <xf numFmtId="2" fontId="22" fillId="3" borderId="5" xfId="0" applyNumberFormat="1" applyFont="1" applyFill="1" applyBorder="1"/>
    <xf numFmtId="0" fontId="20" fillId="0" borderId="6" xfId="59" applyNumberFormat="1" applyFont="1" applyFill="1" applyBorder="1" applyAlignment="1">
      <alignment horizontal="center"/>
    </xf>
    <xf numFmtId="167" fontId="29" fillId="0" borderId="6" xfId="0" applyNumberFormat="1" applyFont="1" applyBorder="1" applyAlignment="1">
      <alignment horizontal="justify" vertical="center" wrapText="1"/>
    </xf>
    <xf numFmtId="0" fontId="20" fillId="0" borderId="6" xfId="59" applyNumberFormat="1" applyFont="1" applyFill="1" applyBorder="1" applyAlignment="1">
      <alignment horizontal="center" vertical="center"/>
    </xf>
    <xf numFmtId="2" fontId="20" fillId="0" borderId="6" xfId="59" applyNumberFormat="1" applyFont="1" applyFill="1" applyBorder="1" applyAlignment="1">
      <alignment horizontal="center" vertical="center"/>
    </xf>
    <xf numFmtId="0" fontId="20" fillId="0" borderId="5" xfId="59" applyNumberFormat="1" applyFont="1" applyFill="1" applyBorder="1" applyAlignment="1">
      <alignment horizontal="center"/>
    </xf>
    <xf numFmtId="0" fontId="19" fillId="0" borderId="5" xfId="59" applyNumberFormat="1" applyFont="1" applyFill="1" applyBorder="1" applyAlignment="1"/>
    <xf numFmtId="0" fontId="20" fillId="0" borderId="5" xfId="59" applyNumberFormat="1" applyFont="1" applyFill="1" applyBorder="1" applyAlignment="1">
      <alignment horizontal="center" vertical="center"/>
    </xf>
    <xf numFmtId="2" fontId="20" fillId="0" borderId="5" xfId="59" applyNumberFormat="1" applyFont="1" applyFill="1" applyBorder="1" applyAlignment="1">
      <alignment horizontal="center" vertical="center"/>
    </xf>
    <xf numFmtId="0" fontId="20" fillId="0" borderId="5" xfId="59" applyNumberFormat="1" applyFont="1" applyFill="1" applyBorder="1" applyAlignment="1"/>
    <xf numFmtId="2" fontId="20" fillId="0" borderId="5" xfId="59" applyNumberFormat="1" applyFont="1" applyFill="1" applyBorder="1" applyAlignment="1">
      <alignment horizontal="center"/>
    </xf>
    <xf numFmtId="2" fontId="20" fillId="0" borderId="5" xfId="59" applyNumberFormat="1" applyFont="1" applyFill="1" applyBorder="1" applyAlignment="1">
      <alignment horizontal="right"/>
    </xf>
    <xf numFmtId="2" fontId="19" fillId="0" borderId="5" xfId="59" applyNumberFormat="1" applyFont="1" applyFill="1" applyBorder="1" applyAlignment="1">
      <alignment horizontal="right"/>
    </xf>
    <xf numFmtId="0" fontId="2" fillId="0" borderId="9" xfId="1" applyFont="1" applyBorder="1"/>
    <xf numFmtId="0" fontId="22" fillId="0" borderId="11" xfId="0" applyFont="1" applyBorder="1"/>
    <xf numFmtId="0" fontId="32" fillId="0" borderId="1" xfId="2" applyFont="1" applyBorder="1" applyAlignment="1">
      <alignment horizontal="justify" vertical="center" wrapText="1"/>
    </xf>
    <xf numFmtId="2" fontId="8" fillId="0" borderId="1" xfId="2" applyNumberFormat="1" applyFont="1" applyBorder="1" applyAlignment="1">
      <alignment horizontal="center" vertical="center" wrapText="1"/>
    </xf>
    <xf numFmtId="0" fontId="8" fillId="0" borderId="1" xfId="2" applyFont="1" applyBorder="1" applyAlignment="1">
      <alignment horizontal="left" vertical="center" wrapText="1"/>
    </xf>
    <xf numFmtId="1" fontId="8" fillId="0" borderId="1" xfId="2" applyNumberFormat="1" applyFont="1" applyBorder="1" applyAlignment="1">
      <alignment horizontal="center" vertical="center" wrapText="1"/>
    </xf>
    <xf numFmtId="1" fontId="20" fillId="0" borderId="8" xfId="59" applyNumberFormat="1" applyFont="1" applyFill="1" applyBorder="1" applyAlignment="1">
      <alignment horizontal="center" vertical="center"/>
    </xf>
    <xf numFmtId="2" fontId="11" fillId="0" borderId="1" xfId="2" applyNumberFormat="1" applyFont="1" applyBorder="1" applyAlignment="1">
      <alignment horizontal="center" vertical="center" wrapText="1"/>
    </xf>
    <xf numFmtId="1" fontId="8" fillId="0" borderId="1" xfId="2" applyNumberFormat="1" applyFont="1" applyBorder="1" applyAlignment="1">
      <alignment horizontal="center"/>
    </xf>
    <xf numFmtId="1" fontId="8" fillId="0" borderId="1" xfId="2" applyNumberFormat="1" applyFont="1" applyBorder="1"/>
    <xf numFmtId="0" fontId="8" fillId="0" borderId="10" xfId="58" applyFont="1" applyFill="1" applyBorder="1" applyAlignment="1">
      <alignment horizontal="center" vertical="center"/>
    </xf>
    <xf numFmtId="0" fontId="8" fillId="0" borderId="10" xfId="58" applyFont="1" applyFill="1" applyBorder="1" applyAlignment="1">
      <alignment horizontal="left" vertical="center" wrapText="1"/>
    </xf>
    <xf numFmtId="1" fontId="8" fillId="0" borderId="10" xfId="58" applyNumberFormat="1" applyFont="1" applyFill="1" applyBorder="1" applyAlignment="1">
      <alignment horizontal="center" vertical="center" wrapText="1"/>
    </xf>
    <xf numFmtId="1" fontId="2" fillId="0" borderId="10" xfId="2" applyNumberFormat="1" applyFont="1" applyFill="1" applyBorder="1" applyAlignment="1">
      <alignment horizontal="center" wrapText="1"/>
    </xf>
    <xf numFmtId="2" fontId="8" fillId="0" borderId="10" xfId="58" applyNumberFormat="1" applyFont="1" applyFill="1" applyBorder="1" applyAlignment="1">
      <alignment horizontal="right" vertical="center" wrapText="1"/>
    </xf>
    <xf numFmtId="2" fontId="2" fillId="0" borderId="5" xfId="1" applyNumberFormat="1" applyFont="1" applyFill="1" applyBorder="1" applyAlignment="1">
      <alignment horizontal="right"/>
    </xf>
    <xf numFmtId="2" fontId="11" fillId="0" borderId="10" xfId="56" applyNumberFormat="1" applyFont="1" applyBorder="1" applyAlignment="1">
      <alignment wrapText="1"/>
    </xf>
    <xf numFmtId="1" fontId="8" fillId="0" borderId="1" xfId="56" applyNumberFormat="1" applyFont="1" applyBorder="1" applyAlignment="1">
      <alignment wrapText="1"/>
    </xf>
    <xf numFmtId="1" fontId="8" fillId="0" borderId="10" xfId="56" applyNumberFormat="1" applyFont="1" applyBorder="1" applyAlignment="1">
      <alignment wrapText="1"/>
    </xf>
    <xf numFmtId="0" fontId="2" fillId="0" borderId="0" xfId="1" applyFont="1" applyBorder="1"/>
    <xf numFmtId="0" fontId="2" fillId="0" borderId="0" xfId="1" applyFont="1" applyBorder="1" applyAlignment="1">
      <alignment horizontal="right"/>
    </xf>
    <xf numFmtId="2" fontId="10" fillId="0" borderId="0" xfId="1" applyNumberFormat="1" applyFont="1" applyBorder="1" applyAlignment="1">
      <alignment horizontal="right" wrapText="1"/>
    </xf>
    <xf numFmtId="0" fontId="9" fillId="0" borderId="1" xfId="8" applyFont="1" applyFill="1" applyBorder="1" applyAlignment="1">
      <alignment horizontal="right"/>
    </xf>
    <xf numFmtId="0" fontId="9" fillId="0" borderId="1" xfId="8" applyFont="1" applyFill="1" applyBorder="1" applyAlignment="1"/>
    <xf numFmtId="0" fontId="3" fillId="0" borderId="1" xfId="1" applyFont="1" applyFill="1" applyBorder="1" applyAlignment="1">
      <alignment horizontal="right"/>
    </xf>
    <xf numFmtId="0" fontId="3" fillId="0" borderId="1" xfId="1" applyFont="1" applyFill="1" applyBorder="1" applyAlignment="1"/>
    <xf numFmtId="0" fontId="5" fillId="0" borderId="1" xfId="1" applyFont="1" applyFill="1" applyBorder="1" applyAlignment="1"/>
    <xf numFmtId="0" fontId="5" fillId="0" borderId="1" xfId="1" applyFont="1" applyFill="1" applyBorder="1" applyAlignment="1">
      <alignment horizontal="right"/>
    </xf>
    <xf numFmtId="0" fontId="5" fillId="0" borderId="0" xfId="1" applyFont="1" applyFill="1" applyAlignment="1">
      <alignment horizontal="right"/>
    </xf>
    <xf numFmtId="0" fontId="5" fillId="0" borderId="0" xfId="1" applyFont="1" applyFill="1" applyAlignment="1"/>
    <xf numFmtId="2" fontId="8" fillId="2" borderId="1" xfId="56" applyNumberFormat="1" applyFont="1" applyFill="1" applyBorder="1" applyAlignment="1">
      <alignment wrapText="1"/>
    </xf>
    <xf numFmtId="1" fontId="2" fillId="2" borderId="1" xfId="1" applyNumberFormat="1" applyFont="1" applyFill="1" applyBorder="1" applyAlignment="1">
      <alignment horizontal="center" wrapText="1"/>
    </xf>
    <xf numFmtId="2" fontId="2" fillId="2" borderId="1" xfId="1" applyNumberFormat="1" applyFont="1" applyFill="1" applyBorder="1" applyAlignment="1">
      <alignment horizontal="right" wrapText="1"/>
    </xf>
    <xf numFmtId="1" fontId="5" fillId="0" borderId="1" xfId="1" applyNumberFormat="1" applyFont="1" applyFill="1" applyBorder="1" applyAlignment="1">
      <alignment horizontal="right" vertical="center" wrapText="1"/>
    </xf>
    <xf numFmtId="165" fontId="5" fillId="0" borderId="1" xfId="1" applyNumberFormat="1" applyFont="1" applyFill="1" applyBorder="1" applyAlignment="1">
      <alignment vertical="center" wrapText="1"/>
    </xf>
    <xf numFmtId="2" fontId="9" fillId="0" borderId="1" xfId="56" applyNumberFormat="1" applyFont="1" applyFill="1" applyBorder="1" applyAlignment="1">
      <alignment vertical="center" wrapText="1"/>
    </xf>
    <xf numFmtId="0" fontId="5" fillId="0" borderId="0" xfId="1" applyFont="1" applyFill="1" applyAlignment="1">
      <alignment vertical="center"/>
    </xf>
    <xf numFmtId="2" fontId="5" fillId="0" borderId="0" xfId="1" applyNumberFormat="1" applyFont="1" applyFill="1" applyAlignment="1">
      <alignment vertical="center"/>
    </xf>
    <xf numFmtId="10" fontId="7" fillId="0" borderId="1" xfId="8" applyNumberFormat="1" applyFont="1" applyFill="1" applyBorder="1" applyAlignment="1">
      <alignment horizontal="right" vertical="center"/>
    </xf>
    <xf numFmtId="165" fontId="8" fillId="0" borderId="5" xfId="3" applyNumberFormat="1" applyFont="1" applyFill="1" applyBorder="1" applyAlignment="1">
      <alignment horizontal="center" wrapText="1"/>
    </xf>
    <xf numFmtId="2" fontId="5" fillId="0" borderId="1" xfId="1" applyNumberFormat="1" applyFont="1" applyFill="1" applyBorder="1" applyAlignment="1">
      <alignment horizontal="center" vertical="center" wrapText="1"/>
    </xf>
    <xf numFmtId="0" fontId="34" fillId="0" borderId="5" xfId="0" applyFont="1" applyBorder="1" applyAlignment="1">
      <alignment horizontal="justify" vertical="top" wrapText="1"/>
    </xf>
    <xf numFmtId="0" fontId="0" fillId="0" borderId="0" xfId="0" applyBorder="1"/>
    <xf numFmtId="166" fontId="10" fillId="0" borderId="0" xfId="0" applyNumberFormat="1" applyFont="1" applyBorder="1" applyAlignment="1">
      <alignment horizontal="right"/>
    </xf>
    <xf numFmtId="166" fontId="10" fillId="0" borderId="0" xfId="0" applyNumberFormat="1" applyFont="1" applyBorder="1"/>
    <xf numFmtId="0" fontId="10" fillId="0" borderId="0" xfId="0" applyFont="1" applyBorder="1"/>
    <xf numFmtId="2" fontId="10" fillId="0" borderId="0" xfId="0" applyNumberFormat="1" applyFont="1" applyBorder="1"/>
    <xf numFmtId="0" fontId="35" fillId="0" borderId="5" xfId="3" applyFont="1" applyFill="1" applyBorder="1" applyAlignment="1">
      <alignment horizontal="right" wrapText="1"/>
    </xf>
    <xf numFmtId="0" fontId="35" fillId="0" borderId="5" xfId="3" applyFont="1" applyFill="1" applyBorder="1" applyAlignment="1">
      <alignment horizontal="left" wrapText="1"/>
    </xf>
    <xf numFmtId="1" fontId="36" fillId="0" borderId="5" xfId="3" applyNumberFormat="1" applyFont="1" applyFill="1" applyBorder="1" applyAlignment="1">
      <alignment horizontal="center" wrapText="1"/>
    </xf>
    <xf numFmtId="1" fontId="22" fillId="0" borderId="5" xfId="1" applyNumberFormat="1" applyFont="1" applyFill="1" applyBorder="1" applyAlignment="1">
      <alignment horizontal="center"/>
    </xf>
    <xf numFmtId="166" fontId="36" fillId="0" borderId="5" xfId="3" applyNumberFormat="1" applyFont="1" applyFill="1" applyBorder="1" applyAlignment="1">
      <alignment horizontal="right" wrapText="1"/>
    </xf>
    <xf numFmtId="2" fontId="36" fillId="0" borderId="5" xfId="3" applyNumberFormat="1" applyFont="1" applyFill="1" applyBorder="1" applyAlignment="1">
      <alignment horizontal="right" wrapText="1"/>
    </xf>
    <xf numFmtId="0" fontId="36" fillId="0" borderId="5" xfId="3" applyFont="1" applyFill="1" applyBorder="1" applyAlignment="1">
      <alignment horizontal="right" wrapText="1"/>
    </xf>
    <xf numFmtId="0" fontId="36" fillId="0" borderId="5" xfId="3" applyFont="1" applyFill="1" applyBorder="1" applyAlignment="1">
      <alignment wrapText="1"/>
    </xf>
    <xf numFmtId="166" fontId="35" fillId="0" borderId="5" xfId="3" applyNumberFormat="1" applyFont="1" applyFill="1" applyBorder="1" applyAlignment="1">
      <alignment horizontal="right" wrapText="1"/>
    </xf>
    <xf numFmtId="2" fontId="35" fillId="0" borderId="5" xfId="3" applyNumberFormat="1" applyFont="1" applyFill="1" applyBorder="1" applyAlignment="1">
      <alignment horizontal="right" wrapText="1"/>
    </xf>
    <xf numFmtId="165" fontId="36" fillId="0" borderId="5" xfId="3" applyNumberFormat="1" applyFont="1" applyFill="1" applyBorder="1" applyAlignment="1">
      <alignment horizontal="center" wrapText="1"/>
    </xf>
    <xf numFmtId="165" fontId="22" fillId="0" borderId="5" xfId="1" applyNumberFormat="1" applyFont="1" applyFill="1" applyBorder="1" applyAlignment="1">
      <alignment horizontal="center"/>
    </xf>
    <xf numFmtId="2" fontId="36" fillId="0" borderId="5" xfId="3" applyNumberFormat="1" applyFont="1" applyFill="1" applyBorder="1" applyAlignment="1">
      <alignment horizontal="center" wrapText="1"/>
    </xf>
    <xf numFmtId="0" fontId="37" fillId="0" borderId="5" xfId="0" applyFont="1" applyBorder="1" applyAlignment="1">
      <alignment horizontal="right" vertical="center"/>
    </xf>
    <xf numFmtId="0" fontId="37" fillId="0" borderId="5" xfId="0" applyFont="1" applyBorder="1"/>
    <xf numFmtId="166" fontId="37" fillId="0" borderId="5" xfId="0" applyNumberFormat="1" applyFont="1" applyBorder="1"/>
    <xf numFmtId="0" fontId="22" fillId="0" borderId="5" xfId="0" applyFont="1" applyBorder="1" applyAlignment="1">
      <alignment vertical="top" wrapText="1"/>
    </xf>
    <xf numFmtId="0" fontId="37" fillId="0" borderId="5" xfId="0" applyFont="1" applyBorder="1" applyAlignment="1">
      <alignment horizontal="center"/>
    </xf>
    <xf numFmtId="2" fontId="37" fillId="0" borderId="5" xfId="0" applyNumberFormat="1" applyFont="1" applyBorder="1"/>
    <xf numFmtId="166" fontId="23" fillId="0" borderId="5" xfId="0" applyNumberFormat="1" applyFont="1" applyBorder="1"/>
    <xf numFmtId="166" fontId="23" fillId="0" borderId="5" xfId="0" applyNumberFormat="1" applyFont="1" applyBorder="1" applyAlignment="1">
      <alignment horizontal="right"/>
    </xf>
    <xf numFmtId="0" fontId="37" fillId="0" borderId="5" xfId="0" applyFont="1" applyBorder="1" applyAlignment="1">
      <alignment vertical="center"/>
    </xf>
    <xf numFmtId="0" fontId="22" fillId="0" borderId="5" xfId="0" applyFont="1" applyBorder="1" applyAlignment="1">
      <alignment vertical="top"/>
    </xf>
    <xf numFmtId="0" fontId="37" fillId="0" borderId="0" xfId="0" applyFont="1" applyAlignment="1">
      <alignment vertical="center"/>
    </xf>
    <xf numFmtId="0" fontId="35" fillId="0" borderId="1" xfId="0" applyNumberFormat="1" applyFont="1" applyBorder="1" applyAlignment="1">
      <alignment horizontal="left" vertical="center" wrapText="1"/>
    </xf>
    <xf numFmtId="0" fontId="35" fillId="0" borderId="1" xfId="0" applyNumberFormat="1" applyFont="1" applyBorder="1" applyAlignment="1">
      <alignment vertical="center" wrapText="1"/>
    </xf>
    <xf numFmtId="0" fontId="36" fillId="0" borderId="5" xfId="0" applyNumberFormat="1" applyFont="1" applyBorder="1" applyAlignment="1">
      <alignment wrapText="1"/>
    </xf>
    <xf numFmtId="0" fontId="37" fillId="0" borderId="12" xfId="0" applyFont="1" applyBorder="1"/>
    <xf numFmtId="166" fontId="37" fillId="0" borderId="12" xfId="0" applyNumberFormat="1" applyFont="1" applyBorder="1"/>
    <xf numFmtId="166" fontId="23" fillId="0" borderId="12" xfId="0" applyNumberFormat="1" applyFont="1" applyBorder="1" applyAlignment="1">
      <alignment horizontal="right"/>
    </xf>
    <xf numFmtId="166" fontId="23" fillId="0" borderId="12" xfId="0" applyNumberFormat="1" applyFont="1" applyBorder="1"/>
    <xf numFmtId="0" fontId="23" fillId="0" borderId="12" xfId="0" applyFont="1" applyBorder="1"/>
    <xf numFmtId="0" fontId="22" fillId="0" borderId="5" xfId="0" applyFont="1" applyBorder="1" applyAlignment="1">
      <alignment wrapText="1"/>
    </xf>
    <xf numFmtId="0" fontId="38" fillId="0" borderId="5" xfId="0" applyFont="1" applyBorder="1" applyAlignment="1">
      <alignment horizontal="justify" vertical="top"/>
    </xf>
    <xf numFmtId="0" fontId="34" fillId="0" borderId="5" xfId="0" applyFont="1" applyBorder="1" applyAlignment="1">
      <alignment horizontal="left" wrapText="1"/>
    </xf>
    <xf numFmtId="0" fontId="22" fillId="0" borderId="5" xfId="0" applyFont="1" applyBorder="1" applyAlignment="1">
      <alignment horizontal="justify" vertical="top"/>
    </xf>
    <xf numFmtId="0" fontId="37" fillId="0" borderId="5" xfId="0" applyFont="1" applyBorder="1" applyAlignment="1">
      <alignment vertical="top"/>
    </xf>
    <xf numFmtId="0" fontId="38" fillId="0" borderId="5" xfId="0" applyFont="1" applyBorder="1" applyAlignment="1">
      <alignment horizontal="justify" vertical="top" wrapText="1"/>
    </xf>
    <xf numFmtId="0" fontId="34" fillId="0" borderId="5" xfId="0" applyFont="1" applyBorder="1" applyAlignment="1">
      <alignment horizontal="left" vertical="center"/>
    </xf>
    <xf numFmtId="2" fontId="35" fillId="0" borderId="5" xfId="3" applyNumberFormat="1" applyFont="1" applyFill="1" applyBorder="1" applyAlignment="1">
      <alignment horizontal="left" wrapText="1"/>
    </xf>
    <xf numFmtId="0" fontId="22" fillId="0" borderId="5" xfId="0" applyFont="1" applyBorder="1" applyAlignment="1">
      <alignment vertical="center" wrapText="1"/>
    </xf>
    <xf numFmtId="0" fontId="0" fillId="0" borderId="7" xfId="0" applyBorder="1" applyAlignment="1" applyProtection="1">
      <alignment horizontal="left"/>
    </xf>
    <xf numFmtId="0" fontId="0" fillId="0" borderId="7" xfId="0" applyBorder="1" applyAlignment="1" applyProtection="1">
      <alignment horizontal="left" wrapText="1"/>
    </xf>
    <xf numFmtId="0" fontId="0" fillId="0" borderId="0" xfId="0" applyAlignment="1">
      <alignment wrapText="1"/>
    </xf>
    <xf numFmtId="2" fontId="0" fillId="0" borderId="0" xfId="0" applyNumberFormat="1"/>
    <xf numFmtId="166" fontId="0" fillId="0" borderId="0" xfId="0" applyNumberFormat="1"/>
    <xf numFmtId="2" fontId="7" fillId="0" borderId="1" xfId="56" applyNumberFormat="1" applyFont="1" applyFill="1" applyBorder="1" applyAlignment="1">
      <alignment horizontal="right" vertical="center" wrapText="1"/>
    </xf>
    <xf numFmtId="0" fontId="0" fillId="0" borderId="0" xfId="0" applyAlignment="1">
      <alignment horizontal="center"/>
    </xf>
    <xf numFmtId="0" fontId="0" fillId="0" borderId="1" xfId="0" applyBorder="1"/>
    <xf numFmtId="0" fontId="0" fillId="0" borderId="9" xfId="0" applyBorder="1"/>
    <xf numFmtId="2" fontId="0" fillId="0" borderId="1" xfId="0" applyNumberFormat="1" applyBorder="1"/>
    <xf numFmtId="1" fontId="9" fillId="3" borderId="1" xfId="1" applyNumberFormat="1" applyFont="1" applyFill="1" applyBorder="1" applyAlignment="1">
      <alignment horizontal="right" vertical="center" wrapText="1"/>
    </xf>
    <xf numFmtId="1" fontId="5" fillId="3" borderId="1" xfId="1" applyNumberFormat="1" applyFont="1" applyFill="1" applyBorder="1" applyAlignment="1">
      <alignment horizontal="right" vertical="center" wrapText="1"/>
    </xf>
    <xf numFmtId="0" fontId="22" fillId="0" borderId="5" xfId="0" applyFont="1" applyBorder="1" applyAlignment="1">
      <alignment horizontal="right" vertical="center"/>
    </xf>
    <xf numFmtId="166" fontId="22" fillId="0" borderId="5" xfId="0" applyNumberFormat="1" applyFont="1" applyBorder="1"/>
    <xf numFmtId="0" fontId="22" fillId="0" borderId="5" xfId="0" applyFont="1" applyBorder="1" applyAlignment="1">
      <alignment horizontal="center"/>
    </xf>
    <xf numFmtId="2" fontId="22" fillId="0" borderId="5" xfId="0" applyNumberFormat="1" applyFont="1" applyBorder="1"/>
    <xf numFmtId="0" fontId="22" fillId="0" borderId="5" xfId="0" applyFont="1" applyBorder="1" applyAlignment="1">
      <alignment vertical="center"/>
    </xf>
    <xf numFmtId="0" fontId="48" fillId="0" borderId="5" xfId="0" applyFont="1" applyBorder="1" applyAlignment="1">
      <alignment horizontal="justify" wrapText="1"/>
    </xf>
    <xf numFmtId="0" fontId="24" fillId="0" borderId="5" xfId="0" applyFont="1" applyBorder="1" applyAlignment="1">
      <alignment horizontal="justify" vertical="top"/>
    </xf>
    <xf numFmtId="0" fontId="42" fillId="0" borderId="5" xfId="0" applyNumberFormat="1" applyFont="1" applyBorder="1" applyAlignment="1">
      <alignment wrapText="1"/>
    </xf>
    <xf numFmtId="0" fontId="46" fillId="0" borderId="1" xfId="0" applyFont="1" applyBorder="1" applyAlignment="1">
      <alignment horizontal="justify" wrapText="1"/>
    </xf>
    <xf numFmtId="2" fontId="5" fillId="0" borderId="1" xfId="1" applyNumberFormat="1" applyFont="1" applyFill="1" applyBorder="1" applyAlignment="1">
      <alignment vertical="center" wrapText="1"/>
    </xf>
    <xf numFmtId="2" fontId="0" fillId="0" borderId="0" xfId="0" applyNumberFormat="1" applyBorder="1"/>
    <xf numFmtId="0" fontId="45" fillId="0" borderId="0" xfId="0" applyFont="1" applyAlignment="1">
      <alignment horizontal="center"/>
    </xf>
    <xf numFmtId="0" fontId="50" fillId="0" borderId="1" xfId="0" applyFont="1" applyBorder="1" applyAlignment="1">
      <alignment horizontal="justify" vertical="top" wrapText="1"/>
    </xf>
    <xf numFmtId="0" fontId="37" fillId="0" borderId="0" xfId="0" applyFont="1"/>
    <xf numFmtId="0" fontId="41" fillId="0" borderId="13" xfId="0" applyFont="1" applyBorder="1" applyAlignment="1">
      <alignment horizontal="center"/>
    </xf>
    <xf numFmtId="0" fontId="41" fillId="0" borderId="14" xfId="0" applyFont="1" applyBorder="1" applyAlignment="1">
      <alignment horizontal="center"/>
    </xf>
    <xf numFmtId="0" fontId="37" fillId="0" borderId="14" xfId="0" applyFont="1" applyBorder="1"/>
    <xf numFmtId="0" fontId="37" fillId="0" borderId="14" xfId="0" applyFont="1" applyBorder="1" applyAlignment="1">
      <alignment wrapText="1"/>
    </xf>
    <xf numFmtId="0" fontId="37" fillId="0" borderId="15" xfId="0" applyFont="1" applyBorder="1"/>
    <xf numFmtId="0" fontId="37" fillId="0" borderId="0" xfId="0" applyFont="1" applyAlignment="1">
      <alignment horizontal="center"/>
    </xf>
    <xf numFmtId="0" fontId="5" fillId="0" borderId="1" xfId="1" applyFont="1" applyFill="1" applyBorder="1" applyAlignment="1">
      <alignment vertical="center"/>
    </xf>
    <xf numFmtId="0" fontId="5" fillId="0" borderId="1" xfId="1" applyFont="1" applyFill="1" applyBorder="1" applyAlignment="1">
      <alignment horizontal="center" vertical="center"/>
    </xf>
    <xf numFmtId="0" fontId="35" fillId="0" borderId="6" xfId="3" applyFont="1" applyFill="1" applyBorder="1" applyAlignment="1">
      <alignment horizontal="right" wrapText="1"/>
    </xf>
    <xf numFmtId="0" fontId="35" fillId="0" borderId="6" xfId="3" applyFont="1" applyFill="1" applyBorder="1" applyAlignment="1">
      <alignment horizontal="left" wrapText="1"/>
    </xf>
    <xf numFmtId="1" fontId="36" fillId="0" borderId="6" xfId="3" applyNumberFormat="1" applyFont="1" applyFill="1" applyBorder="1" applyAlignment="1">
      <alignment horizontal="center" wrapText="1"/>
    </xf>
    <xf numFmtId="1" fontId="22" fillId="0" borderId="6" xfId="1" applyNumberFormat="1" applyFont="1" applyFill="1" applyBorder="1" applyAlignment="1">
      <alignment horizontal="center"/>
    </xf>
    <xf numFmtId="166" fontId="36" fillId="0" borderId="6" xfId="3" applyNumberFormat="1" applyFont="1" applyFill="1" applyBorder="1" applyAlignment="1">
      <alignment horizontal="right" wrapText="1"/>
    </xf>
    <xf numFmtId="2" fontId="36" fillId="0" borderId="6" xfId="3" applyNumberFormat="1" applyFont="1" applyFill="1" applyBorder="1" applyAlignment="1">
      <alignment horizontal="right" wrapText="1"/>
    </xf>
    <xf numFmtId="0" fontId="36" fillId="0" borderId="5" xfId="0" applyFont="1" applyBorder="1" applyAlignment="1">
      <alignment horizontal="justify" vertical="center" wrapText="1"/>
    </xf>
    <xf numFmtId="0" fontId="36" fillId="0" borderId="5" xfId="0" applyFont="1" applyFill="1" applyBorder="1" applyAlignment="1">
      <alignment horizontal="justify" vertical="center" wrapText="1"/>
    </xf>
    <xf numFmtId="0" fontId="42" fillId="0" borderId="5" xfId="0" applyFont="1" applyBorder="1" applyAlignment="1">
      <alignment horizontal="justify" vertical="center" wrapText="1"/>
    </xf>
    <xf numFmtId="0" fontId="44" fillId="0" borderId="5" xfId="0" applyFont="1" applyBorder="1" applyAlignment="1">
      <alignment horizontal="justify" vertical="center" wrapText="1"/>
    </xf>
    <xf numFmtId="0" fontId="22" fillId="0" borderId="5" xfId="0" applyFont="1" applyBorder="1" applyAlignment="1"/>
    <xf numFmtId="0" fontId="2" fillId="0" borderId="5" xfId="1" applyFont="1" applyBorder="1" applyAlignment="1">
      <alignment horizontal="left" vertical="center"/>
    </xf>
    <xf numFmtId="0" fontId="22" fillId="0" borderId="5" xfId="0" applyFont="1" applyBorder="1" applyAlignment="1">
      <alignment horizontal="left" wrapText="1"/>
    </xf>
    <xf numFmtId="0" fontId="23" fillId="0" borderId="5" xfId="0" applyFont="1" applyBorder="1" applyAlignment="1">
      <alignment horizontal="justify"/>
    </xf>
    <xf numFmtId="0" fontId="45" fillId="0" borderId="5" xfId="0" applyFont="1" applyBorder="1" applyAlignment="1">
      <alignment horizontal="justify"/>
    </xf>
    <xf numFmtId="0" fontId="41" fillId="0" borderId="5" xfId="0" applyFont="1" applyBorder="1" applyAlignment="1">
      <alignment horizontal="justify"/>
    </xf>
    <xf numFmtId="0" fontId="29" fillId="0" borderId="5" xfId="0" applyFont="1" applyBorder="1" applyAlignment="1">
      <alignment horizontal="justify"/>
    </xf>
    <xf numFmtId="0" fontId="42" fillId="0" borderId="5" xfId="0" applyFont="1" applyFill="1" applyBorder="1" applyAlignment="1">
      <alignment horizontal="justify" vertical="center" wrapText="1"/>
    </xf>
    <xf numFmtId="0" fontId="43" fillId="0" borderId="5" xfId="0" applyFont="1" applyBorder="1" applyAlignment="1">
      <alignment horizontal="justify" vertical="top" wrapText="1"/>
    </xf>
    <xf numFmtId="0" fontId="46" fillId="0" borderId="5" xfId="0" applyFont="1" applyBorder="1" applyAlignment="1">
      <alignment horizontal="justify"/>
    </xf>
    <xf numFmtId="0" fontId="43" fillId="0" borderId="5" xfId="0" applyNumberFormat="1" applyFont="1" applyBorder="1" applyAlignment="1">
      <alignment horizontal="left" vertical="center" wrapText="1"/>
    </xf>
    <xf numFmtId="0" fontId="43" fillId="0" borderId="5" xfId="0" applyNumberFormat="1" applyFont="1" applyBorder="1" applyAlignment="1">
      <alignment vertical="center" wrapText="1"/>
    </xf>
    <xf numFmtId="0" fontId="29" fillId="0" borderId="5" xfId="0" applyFont="1" applyBorder="1" applyAlignment="1">
      <alignment wrapText="1"/>
    </xf>
    <xf numFmtId="0" fontId="2" fillId="0" borderId="5" xfId="1" applyFont="1" applyBorder="1"/>
    <xf numFmtId="0" fontId="2" fillId="0" borderId="5" xfId="1" applyFont="1" applyBorder="1" applyAlignment="1">
      <alignment horizontal="right"/>
    </xf>
    <xf numFmtId="0" fontId="22" fillId="0" borderId="16" xfId="0" applyFont="1" applyBorder="1"/>
    <xf numFmtId="0" fontId="22" fillId="0" borderId="16" xfId="0" applyFont="1" applyBorder="1" applyAlignment="1">
      <alignment vertical="top" wrapText="1"/>
    </xf>
    <xf numFmtId="0" fontId="22" fillId="0" borderId="16" xfId="0" applyFont="1" applyBorder="1" applyAlignment="1">
      <alignment horizontal="center"/>
    </xf>
    <xf numFmtId="166" fontId="22" fillId="0" borderId="16" xfId="0" applyNumberFormat="1" applyFont="1" applyBorder="1"/>
    <xf numFmtId="166" fontId="23" fillId="0" borderId="16" xfId="0" applyNumberFormat="1" applyFont="1" applyBorder="1" applyAlignment="1">
      <alignment horizontal="right"/>
    </xf>
    <xf numFmtId="166" fontId="23" fillId="0" borderId="16" xfId="0" applyNumberFormat="1" applyFont="1" applyBorder="1"/>
    <xf numFmtId="0" fontId="23" fillId="0" borderId="16" xfId="0" applyFont="1" applyBorder="1"/>
    <xf numFmtId="0" fontId="51" fillId="0" borderId="0" xfId="1" applyFont="1" applyFill="1"/>
    <xf numFmtId="0" fontId="0" fillId="0" borderId="0" xfId="0" applyAlignment="1">
      <alignment horizontal="left"/>
    </xf>
    <xf numFmtId="2" fontId="44" fillId="0" borderId="1" xfId="56" applyNumberFormat="1" applyFont="1" applyFill="1" applyBorder="1" applyAlignment="1">
      <alignment horizontal="justify" vertical="top" wrapText="1"/>
    </xf>
    <xf numFmtId="0" fontId="44" fillId="0" borderId="1" xfId="0" applyFont="1" applyBorder="1" applyAlignment="1">
      <alignment horizontal="justify" vertical="top" wrapText="1"/>
    </xf>
    <xf numFmtId="0" fontId="44" fillId="0" borderId="1" xfId="0" applyFont="1" applyFill="1" applyBorder="1" applyAlignment="1">
      <alignment horizontal="justify" vertical="top" wrapText="1"/>
    </xf>
    <xf numFmtId="0" fontId="46" fillId="0" borderId="1" xfId="0" applyFont="1" applyBorder="1" applyAlignment="1">
      <alignment horizontal="justify" vertical="top" wrapText="1"/>
    </xf>
    <xf numFmtId="0" fontId="46" fillId="0" borderId="1" xfId="0" applyFont="1" applyBorder="1" applyAlignment="1">
      <alignment horizontal="justify" vertical="top"/>
    </xf>
    <xf numFmtId="0" fontId="45" fillId="0" borderId="1" xfId="0" applyFont="1" applyBorder="1" applyAlignment="1">
      <alignment horizontal="justify" vertical="top"/>
    </xf>
    <xf numFmtId="0" fontId="44" fillId="0" borderId="1" xfId="3" applyFont="1" applyFill="1" applyBorder="1" applyAlignment="1">
      <alignment horizontal="justify" vertical="top" wrapText="1"/>
    </xf>
    <xf numFmtId="0" fontId="45" fillId="0" borderId="1" xfId="0" applyFont="1" applyBorder="1" applyAlignment="1">
      <alignment horizontal="justify" vertical="top" wrapText="1"/>
    </xf>
    <xf numFmtId="2" fontId="5" fillId="0" borderId="1" xfId="1" applyNumberFormat="1" applyFont="1" applyFill="1" applyBorder="1" applyAlignment="1">
      <alignment horizontal="center" vertical="center"/>
    </xf>
    <xf numFmtId="2" fontId="5" fillId="2" borderId="1" xfId="1" applyNumberFormat="1" applyFont="1" applyFill="1" applyBorder="1" applyAlignment="1">
      <alignment horizontal="center" vertical="center"/>
    </xf>
    <xf numFmtId="166" fontId="35" fillId="0" borderId="5" xfId="3" applyNumberFormat="1" applyFont="1" applyFill="1" applyBorder="1" applyAlignment="1">
      <alignment horizontal="right" wrapText="1"/>
    </xf>
    <xf numFmtId="0" fontId="4" fillId="0" borderId="2" xfId="1" applyFont="1" applyFill="1" applyBorder="1" applyAlignment="1">
      <alignment horizontal="left" wrapText="1"/>
    </xf>
    <xf numFmtId="0" fontId="4" fillId="0" borderId="3" xfId="1" applyFont="1" applyFill="1" applyBorder="1" applyAlignment="1">
      <alignment horizontal="left" wrapText="1"/>
    </xf>
    <xf numFmtId="0" fontId="4" fillId="0" borderId="4" xfId="1" applyFont="1" applyFill="1" applyBorder="1" applyAlignment="1">
      <alignment horizontal="left" wrapText="1"/>
    </xf>
    <xf numFmtId="0" fontId="3" fillId="0" borderId="2" xfId="1" applyFont="1" applyFill="1" applyBorder="1" applyAlignment="1">
      <alignment horizontal="center" wrapText="1"/>
    </xf>
    <xf numFmtId="0" fontId="3" fillId="0" borderId="3" xfId="1" applyFont="1" applyFill="1" applyBorder="1" applyAlignment="1">
      <alignment horizontal="center" wrapText="1"/>
    </xf>
    <xf numFmtId="0" fontId="3" fillId="0" borderId="4" xfId="1" applyFont="1" applyFill="1" applyBorder="1" applyAlignment="1">
      <alignment horizontal="center" wrapText="1"/>
    </xf>
    <xf numFmtId="167" fontId="7" fillId="0" borderId="0" xfId="6" applyNumberFormat="1" applyFont="1" applyFill="1" applyBorder="1" applyAlignment="1">
      <alignment horizontal="center" vertical="center" wrapText="1"/>
    </xf>
    <xf numFmtId="0" fontId="10" fillId="0" borderId="1" xfId="1" applyFont="1" applyFill="1" applyBorder="1" applyAlignment="1">
      <alignment horizontal="center" vertical="center" wrapText="1"/>
    </xf>
    <xf numFmtId="0" fontId="10" fillId="0" borderId="1" xfId="1" applyFont="1" applyFill="1" applyBorder="1" applyAlignment="1">
      <alignment horizontal="center" vertical="center"/>
    </xf>
    <xf numFmtId="0" fontId="33" fillId="0" borderId="2" xfId="1" applyFont="1" applyBorder="1" applyAlignment="1">
      <alignment horizontal="left" wrapText="1"/>
    </xf>
    <xf numFmtId="0" fontId="3" fillId="0" borderId="3" xfId="1" applyFont="1" applyBorder="1" applyAlignment="1">
      <alignment horizontal="left" wrapText="1"/>
    </xf>
    <xf numFmtId="0" fontId="3" fillId="0" borderId="4" xfId="1" applyFont="1" applyBorder="1" applyAlignment="1">
      <alignment horizontal="left" wrapText="1"/>
    </xf>
    <xf numFmtId="2" fontId="10" fillId="0" borderId="1" xfId="1" applyNumberFormat="1" applyFont="1" applyFill="1" applyBorder="1" applyAlignment="1">
      <alignment horizontal="center" vertical="center" wrapText="1"/>
    </xf>
    <xf numFmtId="0" fontId="3" fillId="0" borderId="1" xfId="1" applyFont="1" applyFill="1" applyBorder="1" applyAlignment="1">
      <alignment horizontal="center" wrapText="1"/>
    </xf>
    <xf numFmtId="0" fontId="33" fillId="0" borderId="2" xfId="1" applyFont="1" applyFill="1" applyBorder="1" applyAlignment="1">
      <alignment horizontal="left" wrapText="1"/>
    </xf>
    <xf numFmtId="0" fontId="3" fillId="0" borderId="3" xfId="1" applyFont="1" applyFill="1" applyBorder="1" applyAlignment="1">
      <alignment horizontal="left" wrapText="1"/>
    </xf>
    <xf numFmtId="0" fontId="3" fillId="0" borderId="4" xfId="1" applyFont="1" applyFill="1" applyBorder="1" applyAlignment="1">
      <alignment horizontal="left" wrapText="1"/>
    </xf>
    <xf numFmtId="2" fontId="5" fillId="0" borderId="1" xfId="1" applyNumberFormat="1" applyFont="1" applyFill="1" applyBorder="1" applyAlignment="1">
      <alignment horizontal="center" vertical="center"/>
    </xf>
    <xf numFmtId="0" fontId="40" fillId="0" borderId="2" xfId="1" applyFont="1" applyFill="1" applyBorder="1" applyAlignment="1">
      <alignment horizontal="center" vertical="center" wrapText="1"/>
    </xf>
    <xf numFmtId="0" fontId="40" fillId="0" borderId="3" xfId="1" applyFont="1" applyFill="1" applyBorder="1" applyAlignment="1">
      <alignment horizontal="center" vertical="center" wrapText="1"/>
    </xf>
    <xf numFmtId="0" fontId="40" fillId="0" borderId="4" xfId="1" applyFont="1" applyFill="1" applyBorder="1" applyAlignment="1">
      <alignment horizontal="center" vertical="center" wrapText="1"/>
    </xf>
    <xf numFmtId="0" fontId="3" fillId="0" borderId="1" xfId="1" applyFont="1" applyFill="1" applyBorder="1" applyAlignment="1">
      <alignment horizontal="center" vertical="center" wrapText="1"/>
    </xf>
    <xf numFmtId="2" fontId="2" fillId="0" borderId="1" xfId="1" applyNumberFormat="1" applyFont="1" applyFill="1" applyBorder="1" applyAlignment="1">
      <alignment horizontal="center" vertical="center"/>
    </xf>
    <xf numFmtId="0" fontId="10" fillId="0" borderId="2" xfId="1" applyFont="1" applyBorder="1" applyAlignment="1">
      <alignment horizontal="center" wrapText="1"/>
    </xf>
    <xf numFmtId="0" fontId="10" fillId="0" borderId="3" xfId="1" applyFont="1" applyBorder="1" applyAlignment="1">
      <alignment horizontal="center" wrapText="1"/>
    </xf>
    <xf numFmtId="0" fontId="10" fillId="0" borderId="4" xfId="1" applyFont="1" applyBorder="1" applyAlignment="1">
      <alignment horizontal="center" wrapText="1"/>
    </xf>
    <xf numFmtId="0" fontId="10" fillId="0" borderId="2" xfId="1" applyFont="1" applyBorder="1" applyAlignment="1">
      <alignment horizontal="center" vertical="center"/>
    </xf>
    <xf numFmtId="0" fontId="10" fillId="0" borderId="3" xfId="1" applyFont="1" applyBorder="1" applyAlignment="1">
      <alignment horizontal="center" vertical="center"/>
    </xf>
    <xf numFmtId="0" fontId="10" fillId="0" borderId="4" xfId="1" applyFont="1" applyBorder="1" applyAlignment="1">
      <alignment horizontal="center" vertical="center"/>
    </xf>
    <xf numFmtId="166" fontId="35" fillId="0" borderId="5" xfId="3" applyNumberFormat="1" applyFont="1" applyFill="1" applyBorder="1" applyAlignment="1">
      <alignment horizontal="right" wrapText="1"/>
    </xf>
    <xf numFmtId="0" fontId="40" fillId="0" borderId="1" xfId="1" applyFont="1" applyBorder="1" applyAlignment="1">
      <alignment horizontal="center" vertical="center"/>
    </xf>
    <xf numFmtId="0" fontId="40" fillId="0" borderId="2" xfId="1" applyFont="1" applyFill="1" applyBorder="1" applyAlignment="1">
      <alignment horizontal="left" vertical="center" wrapText="1"/>
    </xf>
    <xf numFmtId="0" fontId="40" fillId="0" borderId="3" xfId="1" applyFont="1" applyFill="1" applyBorder="1" applyAlignment="1">
      <alignment horizontal="left" vertical="center" wrapText="1"/>
    </xf>
    <xf numFmtId="0" fontId="40" fillId="0" borderId="4" xfId="1" applyFont="1" applyFill="1" applyBorder="1" applyAlignment="1">
      <alignment horizontal="left" vertical="center" wrapText="1"/>
    </xf>
    <xf numFmtId="0" fontId="10" fillId="0" borderId="2" xfId="1" applyFont="1" applyBorder="1" applyAlignment="1">
      <alignment horizontal="center" vertical="center" wrapText="1"/>
    </xf>
    <xf numFmtId="0" fontId="10" fillId="0" borderId="3" xfId="1" applyFont="1" applyBorder="1" applyAlignment="1">
      <alignment horizontal="center" vertical="center" wrapText="1"/>
    </xf>
    <xf numFmtId="0" fontId="10" fillId="0" borderId="4" xfId="1" applyFont="1" applyBorder="1" applyAlignment="1">
      <alignment horizontal="center" vertical="center" wrapText="1"/>
    </xf>
  </cellXfs>
  <cellStyles count="60">
    <cellStyle name="Comma 2" xfId="9"/>
    <cellStyle name="Hyperlink 2" xfId="10"/>
    <cellStyle name="Normal" xfId="0" builtinId="0"/>
    <cellStyle name="Normal 10" xfId="11"/>
    <cellStyle name="Normal 11" xfId="12"/>
    <cellStyle name="Normal 12" xfId="13"/>
    <cellStyle name="Normal 13" xfId="14"/>
    <cellStyle name="Normal 14" xfId="15"/>
    <cellStyle name="Normal 15" xfId="16"/>
    <cellStyle name="Normal 16" xfId="17"/>
    <cellStyle name="Normal 17" xfId="18"/>
    <cellStyle name="Normal 18" xfId="19"/>
    <cellStyle name="Normal 19" xfId="20"/>
    <cellStyle name="Normal 2" xfId="1"/>
    <cellStyle name="Normal 2 2" xfId="2"/>
    <cellStyle name="Normal 2 3" xfId="21"/>
    <cellStyle name="Normal 2 3 2" xfId="22"/>
    <cellStyle name="Normal 2 4" xfId="3"/>
    <cellStyle name="Normal 2 4 2" xfId="23"/>
    <cellStyle name="Normal 2 5" xfId="24"/>
    <cellStyle name="Normal 2 6" xfId="8"/>
    <cellStyle name="Normal 2 7" xfId="25"/>
    <cellStyle name="Normal 20" xfId="26"/>
    <cellStyle name="Normal 21" xfId="27"/>
    <cellStyle name="Normal 22" xfId="28"/>
    <cellStyle name="Normal 23" xfId="29"/>
    <cellStyle name="Normal 24" xfId="30"/>
    <cellStyle name="Normal 25" xfId="31"/>
    <cellStyle name="Normal 26" xfId="32"/>
    <cellStyle name="Normal 27" xfId="33"/>
    <cellStyle name="Normal 28" xfId="34"/>
    <cellStyle name="Normal 29" xfId="35"/>
    <cellStyle name="Normal 3" xfId="4"/>
    <cellStyle name="Normal 3 2" xfId="36"/>
    <cellStyle name="Normal 3 2 2" xfId="37"/>
    <cellStyle name="Normal 3 2 2 2" xfId="38"/>
    <cellStyle name="Normal 3 2 2 3" xfId="39"/>
    <cellStyle name="Normal 3 2 2 4" xfId="40"/>
    <cellStyle name="Normal 3 2 2 5" xfId="41"/>
    <cellStyle name="Normal 3 2 2 6" xfId="42"/>
    <cellStyle name="Normal 3 2 2 7" xfId="43"/>
    <cellStyle name="Normal 3 2 2 8" xfId="44"/>
    <cellStyle name="Normal 3 4" xfId="45"/>
    <cellStyle name="Normal 30" xfId="46"/>
    <cellStyle name="Normal 31" xfId="47"/>
    <cellStyle name="Normal 4" xfId="48"/>
    <cellStyle name="Normal 4 2" xfId="49"/>
    <cellStyle name="Normal 5" xfId="50"/>
    <cellStyle name="Normal 5 2" xfId="51"/>
    <cellStyle name="Normal 5 3" xfId="59"/>
    <cellStyle name="Normal 6" xfId="52"/>
    <cellStyle name="Normal 6 2" xfId="6"/>
    <cellStyle name="Normal 6 3" xfId="58"/>
    <cellStyle name="Normal 7" xfId="53"/>
    <cellStyle name="Normal 8" xfId="54"/>
    <cellStyle name="Normal 9" xfId="55"/>
    <cellStyle name="Normal_Phase XI QS" xfId="56"/>
    <cellStyle name="Normal_Phase XI QS 2" xfId="5"/>
    <cellStyle name="Percent 2" xfId="7"/>
    <cellStyle name="Percent 3" xfId="5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TNPHCL\Tirunelveli\MMR_CVA\New%20folder\back%20up%20rasu\backu%20on%2022.9.2017\Perurani%20Works\PRS\Estimates\OPEN%20BATH\open%20bat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TNPHCL\MARAAMSIVA\Data\SR_2021-2022\Tenkasi_SOR_21-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Data (2)"/>
      <sheetName val="lead  charge"/>
      <sheetName val="Elec.Data"/>
      <sheetName val="Elec.abs"/>
      <sheetName val="Abstract"/>
      <sheetName val="Data (2)"/>
      <sheetName val="Data"/>
      <sheetName val="AB"/>
      <sheetName val="G. Abstract"/>
      <sheetName val="Detailed"/>
      <sheetName val="detail"/>
    </sheetNames>
    <sheetDataSet>
      <sheetData sheetId="0" refreshError="1"/>
      <sheetData sheetId="1" refreshError="1"/>
      <sheetData sheetId="2">
        <row r="3011">
          <cell r="K3011">
            <v>1687.2541666666666</v>
          </cell>
        </row>
        <row r="3023">
          <cell r="K3023">
            <v>1689.2541666666668</v>
          </cell>
        </row>
        <row r="3044">
          <cell r="K3044">
            <v>1760.2541666666666</v>
          </cell>
        </row>
        <row r="3063">
          <cell r="K3063">
            <v>3002.0049999999997</v>
          </cell>
        </row>
        <row r="3092">
          <cell r="K3092">
            <v>164.2</v>
          </cell>
        </row>
        <row r="3105">
          <cell r="K3105">
            <v>197.9</v>
          </cell>
        </row>
        <row r="3119">
          <cell r="K3119">
            <v>283.8</v>
          </cell>
        </row>
        <row r="3173">
          <cell r="K3173">
            <v>782</v>
          </cell>
        </row>
        <row r="3184">
          <cell r="K3184">
            <v>867</v>
          </cell>
        </row>
        <row r="3195">
          <cell r="K3195">
            <v>935.99666666666667</v>
          </cell>
        </row>
        <row r="3210">
          <cell r="K3210">
            <v>1254.9966666666667</v>
          </cell>
        </row>
        <row r="3221">
          <cell r="K3221">
            <v>3430.0006666666663</v>
          </cell>
        </row>
        <row r="3233">
          <cell r="K3233">
            <v>4330.0006666666668</v>
          </cell>
        </row>
        <row r="3244">
          <cell r="K3244">
            <v>160.00450000000001</v>
          </cell>
        </row>
        <row r="3262">
          <cell r="K3262">
            <v>287.00200000000001</v>
          </cell>
        </row>
        <row r="3333">
          <cell r="K3333">
            <v>223</v>
          </cell>
        </row>
        <row r="3348">
          <cell r="K3348">
            <v>559</v>
          </cell>
        </row>
        <row r="3366">
          <cell r="K3366">
            <v>308.99599999999998</v>
          </cell>
        </row>
        <row r="3379">
          <cell r="K3379">
            <v>572.04999999999995</v>
          </cell>
        </row>
        <row r="3384">
          <cell r="K3384">
            <v>1770</v>
          </cell>
        </row>
        <row r="3389">
          <cell r="K3389">
            <v>2180</v>
          </cell>
        </row>
        <row r="3468">
          <cell r="K3468">
            <v>3202.05</v>
          </cell>
        </row>
        <row r="3481">
          <cell r="K3481">
            <v>976.99666666666667</v>
          </cell>
        </row>
        <row r="3501">
          <cell r="K3501">
            <v>108.00000000000001</v>
          </cell>
        </row>
        <row r="3539">
          <cell r="K3539">
            <v>195.5</v>
          </cell>
        </row>
        <row r="3547">
          <cell r="K3547">
            <v>170.5</v>
          </cell>
        </row>
        <row r="3567">
          <cell r="K3567">
            <v>109.6</v>
          </cell>
        </row>
        <row r="3584">
          <cell r="K3584">
            <v>81.399981481481475</v>
          </cell>
        </row>
        <row r="3619">
          <cell r="K3619">
            <v>1355.0040000000001</v>
          </cell>
        </row>
        <row r="3650">
          <cell r="K3650">
            <v>1473.0040000000001</v>
          </cell>
        </row>
        <row r="3676">
          <cell r="K3676">
            <v>4218.9920000000002</v>
          </cell>
        </row>
        <row r="3695">
          <cell r="K3695">
            <v>79.3</v>
          </cell>
        </row>
        <row r="3702">
          <cell r="K3702">
            <v>59.994999999999997</v>
          </cell>
        </row>
        <row r="3727">
          <cell r="K3727">
            <v>4970</v>
          </cell>
        </row>
        <row r="3774">
          <cell r="K3774">
            <v>731.00450000000001</v>
          </cell>
        </row>
        <row r="3815">
          <cell r="K3815">
            <v>685.55099999999993</v>
          </cell>
        </row>
        <row r="3841">
          <cell r="K3841">
            <v>689.05099999999993</v>
          </cell>
        </row>
        <row r="3857">
          <cell r="K3857">
            <v>735.5476666666666</v>
          </cell>
        </row>
        <row r="3879">
          <cell r="K3879">
            <v>788.55099999999993</v>
          </cell>
        </row>
        <row r="3899">
          <cell r="K3899">
            <v>1413.4016666666669</v>
          </cell>
        </row>
        <row r="3918">
          <cell r="K3918">
            <v>548.70022222222212</v>
          </cell>
        </row>
        <row r="3942">
          <cell r="K3942">
            <v>108.29996296296295</v>
          </cell>
        </row>
        <row r="3953">
          <cell r="K3953">
            <v>124.49996296296295</v>
          </cell>
        </row>
      </sheetData>
      <sheetData sheetId="3" refreshError="1"/>
      <sheetData sheetId="4" refreshError="1"/>
      <sheetData sheetId="5" refreshError="1"/>
      <sheetData sheetId="6">
        <row r="382">
          <cell r="R382">
            <v>10.7796</v>
          </cell>
        </row>
        <row r="396">
          <cell r="R396">
            <v>15.661900000000001</v>
          </cell>
        </row>
        <row r="1083">
          <cell r="R1083">
            <v>4326.6772486772479</v>
          </cell>
        </row>
        <row r="1113">
          <cell r="K1113">
            <v>310.20000000000005</v>
          </cell>
        </row>
        <row r="1211">
          <cell r="AB1211" t="str">
            <v>=</v>
          </cell>
        </row>
        <row r="1396">
          <cell r="K1396">
            <v>0</v>
          </cell>
        </row>
        <row r="2390">
          <cell r="K2390" t="str">
            <v>============</v>
          </cell>
        </row>
        <row r="2832">
          <cell r="K2832" t="str">
            <v>-</v>
          </cell>
        </row>
        <row r="3028">
          <cell r="K3028">
            <v>63</v>
          </cell>
        </row>
        <row r="3117">
          <cell r="K3117">
            <v>252.7</v>
          </cell>
        </row>
        <row r="3130">
          <cell r="K3130">
            <v>337.95300000000003</v>
          </cell>
        </row>
        <row r="3145">
          <cell r="R3145">
            <v>48.4</v>
          </cell>
        </row>
        <row r="3173">
          <cell r="K3173">
            <v>992.2</v>
          </cell>
        </row>
        <row r="3189">
          <cell r="K3189">
            <v>204</v>
          </cell>
        </row>
        <row r="3203">
          <cell r="X3203">
            <v>2434.6239999999998</v>
          </cell>
        </row>
        <row r="3214">
          <cell r="R3214">
            <v>21.45</v>
          </cell>
        </row>
        <row r="3247">
          <cell r="R3247">
            <v>97.8</v>
          </cell>
        </row>
        <row r="3281">
          <cell r="R3281">
            <v>24.2</v>
          </cell>
        </row>
        <row r="3316">
          <cell r="R3316">
            <v>48.9</v>
          </cell>
        </row>
        <row r="3350">
          <cell r="R3350">
            <v>331.49</v>
          </cell>
        </row>
      </sheetData>
      <sheetData sheetId="7" refreshError="1"/>
      <sheetData sheetId="8" refreshError="1"/>
      <sheetData sheetId="9" refreshError="1"/>
      <sheetData sheetId="10">
        <row r="3">
          <cell r="A3" t="str">
            <v>NAME OF WORK : CONSTRUCTION OF OPEN BATH ARRANGEMENTS WITH DEVELOPMENT WORKS FOR POLICE RECRUIT SCHOOLS AT PERURANI IN THOOTHUKUDI DISTRICT</v>
          </cell>
        </row>
        <row r="208">
          <cell r="B208" t="str">
            <v>Gate Value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e data ( M30 grade) (2)"/>
      <sheetName val="Abstract (21.4.18)"/>
      <sheetName val="G. Abstract (2)"/>
      <sheetName val="pile data ( M20 grade)"/>
      <sheetName val="  Coastal  Elec.Data "/>
      <sheetName val="Elec.abs"/>
      <sheetName val="Sheet1"/>
      <sheetName val="OHT(A4)"/>
      <sheetName val="Sheet3"/>
      <sheetName val="paver"/>
      <sheetName val="SEPTIC TANK (A4)"/>
      <sheetName val="P.P WALL (A4)"/>
      <sheetName val="SL DRAIN (A4)"/>
      <sheetName val="Storm Water Drain"/>
      <sheetName val="SUMP (A4)"/>
      <sheetName val="Culvert"/>
      <sheetName val="Sliding and french window"/>
      <sheetName val="development"/>
      <sheetName val="G. Abstractfinal"/>
      <sheetName val="Sheet2"/>
      <sheetName val="Sheet4"/>
      <sheetName val="lead  charge"/>
      <sheetName val="Elec.Data"/>
      <sheetName val="Data"/>
      <sheetName val="Building (2)"/>
      <sheetName val="M 25 Kott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11">
          <cell r="AC11">
            <v>799.98</v>
          </cell>
        </row>
        <row r="43">
          <cell r="AC43">
            <v>160.69999999999999</v>
          </cell>
        </row>
      </sheetData>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228"/>
  <sheetViews>
    <sheetView view="pageBreakPreview" zoomScaleSheetLayoutView="100" workbookViewId="0">
      <pane xSplit="1" ySplit="3" topLeftCell="B211" activePane="bottomRight" state="frozen"/>
      <selection pane="topRight" activeCell="B1" sqref="B1"/>
      <selection pane="bottomLeft" activeCell="A4" sqref="A4"/>
      <selection pane="bottomRight" activeCell="C3" sqref="C3"/>
    </sheetView>
  </sheetViews>
  <sheetFormatPr defaultRowHeight="15.75" x14ac:dyDescent="0.25"/>
  <cols>
    <col min="1" max="1" width="5.625" style="120" customWidth="1"/>
    <col min="2" max="2" width="10.125" style="120" customWidth="1"/>
    <col min="3" max="3" width="44.875" style="120" customWidth="1"/>
    <col min="4" max="4" width="12" style="120" customWidth="1"/>
    <col min="5" max="5" width="6.75" style="120" customWidth="1"/>
    <col min="6" max="6" width="14.5" style="120" customWidth="1"/>
    <col min="7" max="7" width="9" style="120"/>
    <col min="8" max="8" width="10.375" style="120" bestFit="1" customWidth="1"/>
    <col min="9" max="10" width="9" style="120"/>
    <col min="11" max="11" width="9.875" style="120" bestFit="1" customWidth="1"/>
    <col min="12" max="16384" width="9" style="120"/>
  </cols>
  <sheetData>
    <row r="1" spans="1:11" ht="45.75" customHeight="1" x14ac:dyDescent="0.3">
      <c r="A1" s="361" t="s">
        <v>464</v>
      </c>
      <c r="B1" s="362"/>
      <c r="C1" s="362"/>
      <c r="D1" s="362"/>
      <c r="E1" s="362"/>
      <c r="F1" s="363"/>
    </row>
    <row r="2" spans="1:11" ht="18.75" customHeight="1" x14ac:dyDescent="0.3">
      <c r="A2" s="364" t="s">
        <v>439</v>
      </c>
      <c r="B2" s="365"/>
      <c r="C2" s="365"/>
      <c r="D2" s="365"/>
      <c r="E2" s="365"/>
      <c r="F2" s="366"/>
    </row>
    <row r="3" spans="1:11" ht="35.25" customHeight="1" x14ac:dyDescent="0.25">
      <c r="A3" s="122" t="s">
        <v>9</v>
      </c>
      <c r="B3" s="122" t="s">
        <v>0</v>
      </c>
      <c r="C3" s="122" t="s">
        <v>434</v>
      </c>
      <c r="D3" s="122" t="s">
        <v>1</v>
      </c>
      <c r="E3" s="122" t="s">
        <v>2</v>
      </c>
      <c r="F3" s="122" t="s">
        <v>3</v>
      </c>
    </row>
    <row r="4" spans="1:11" x14ac:dyDescent="0.25">
      <c r="A4" s="114">
        <v>1</v>
      </c>
      <c r="B4" s="115"/>
      <c r="C4" s="116" t="e">
        <f>+'Details Ix'!#REF!</f>
        <v>#REF!</v>
      </c>
      <c r="D4" s="117"/>
      <c r="E4" s="117"/>
      <c r="F4" s="118"/>
      <c r="K4" s="121"/>
    </row>
    <row r="5" spans="1:11" x14ac:dyDescent="0.25">
      <c r="A5" s="114"/>
      <c r="B5" s="119" t="e">
        <f>+'Details Ix'!#REF!+12.7+93.2</f>
        <v>#REF!</v>
      </c>
      <c r="C5" s="116" t="s">
        <v>88</v>
      </c>
      <c r="D5" s="117" t="e">
        <f>+#REF!</f>
        <v>#REF!</v>
      </c>
      <c r="E5" s="117" t="e">
        <f>+#REF!</f>
        <v>#REF!</v>
      </c>
      <c r="F5" s="113" t="e">
        <f>+D5*B5</f>
        <v>#REF!</v>
      </c>
      <c r="K5" s="121"/>
    </row>
    <row r="6" spans="1:11" ht="24" customHeight="1" x14ac:dyDescent="0.25">
      <c r="A6" s="114"/>
      <c r="B6" s="119"/>
      <c r="C6" s="116"/>
      <c r="D6" s="117"/>
      <c r="E6" s="117"/>
      <c r="F6" s="113"/>
      <c r="K6" s="121"/>
    </row>
    <row r="7" spans="1:11" ht="31.5" customHeight="1" x14ac:dyDescent="0.25">
      <c r="A7" s="108">
        <v>2</v>
      </c>
      <c r="B7" s="109">
        <f>7+40</f>
        <v>47</v>
      </c>
      <c r="C7" s="110" t="s">
        <v>459</v>
      </c>
      <c r="D7" s="111">
        <v>196.8</v>
      </c>
      <c r="E7" s="112" t="s">
        <v>460</v>
      </c>
      <c r="F7" s="113">
        <f>+D7*B7</f>
        <v>9249.6</v>
      </c>
    </row>
    <row r="8" spans="1:11" ht="24" customHeight="1" x14ac:dyDescent="0.25">
      <c r="A8" s="114"/>
      <c r="B8" s="119"/>
      <c r="C8" s="116"/>
      <c r="D8" s="117"/>
      <c r="E8" s="117"/>
      <c r="F8" s="113"/>
      <c r="K8" s="121"/>
    </row>
    <row r="9" spans="1:11" ht="31.5" customHeight="1" x14ac:dyDescent="0.25">
      <c r="A9" s="108">
        <v>3</v>
      </c>
      <c r="B9" s="109"/>
      <c r="C9" s="110" t="s">
        <v>458</v>
      </c>
      <c r="D9" s="111"/>
      <c r="E9" s="112"/>
      <c r="F9" s="113"/>
    </row>
    <row r="10" spans="1:11" ht="31.5" customHeight="1" x14ac:dyDescent="0.25">
      <c r="A10" s="108"/>
      <c r="B10" s="109">
        <v>133</v>
      </c>
      <c r="C10" s="110" t="s">
        <v>4</v>
      </c>
      <c r="D10" s="111">
        <v>63.6</v>
      </c>
      <c r="E10" s="112" t="s">
        <v>5</v>
      </c>
      <c r="F10" s="113">
        <f>+D10*B10</f>
        <v>8458.8000000000011</v>
      </c>
      <c r="I10" s="120">
        <v>1100</v>
      </c>
    </row>
    <row r="11" spans="1:11" ht="20.25" customHeight="1" x14ac:dyDescent="0.25">
      <c r="A11" s="108"/>
      <c r="B11" s="109"/>
      <c r="C11" s="110"/>
      <c r="D11" s="111"/>
      <c r="E11" s="112"/>
      <c r="F11" s="113"/>
      <c r="I11" s="120">
        <v>30800</v>
      </c>
    </row>
    <row r="12" spans="1:11" x14ac:dyDescent="0.25">
      <c r="A12" s="114">
        <v>4</v>
      </c>
      <c r="B12" s="119" t="e">
        <f>+'Details Ix'!#REF!+2+1.4+15.2</f>
        <v>#REF!</v>
      </c>
      <c r="C12" s="116" t="e">
        <f>+'Details Ix'!#REF!</f>
        <v>#REF!</v>
      </c>
      <c r="D12" s="117" t="e">
        <f>+#REF!</f>
        <v>#REF!</v>
      </c>
      <c r="E12" s="117" t="e">
        <f>+#REF!</f>
        <v>#REF!</v>
      </c>
      <c r="F12" s="113" t="e">
        <f>+D12*B12</f>
        <v>#REF!</v>
      </c>
      <c r="K12" s="121"/>
    </row>
    <row r="13" spans="1:11" ht="22.5" customHeight="1" x14ac:dyDescent="0.25">
      <c r="A13" s="114">
        <v>5</v>
      </c>
      <c r="B13" s="119" t="e">
        <f>+'Details Ix'!#REF!+6.2+2.6+39.9</f>
        <v>#REF!</v>
      </c>
      <c r="C13" s="116" t="e">
        <f>+'Details Ix'!#REF!</f>
        <v>#REF!</v>
      </c>
      <c r="D13" s="117" t="e">
        <f>+#REF!</f>
        <v>#REF!</v>
      </c>
      <c r="E13" s="117" t="e">
        <f>+#REF!</f>
        <v>#REF!</v>
      </c>
      <c r="F13" s="113" t="e">
        <f>+D13*B13</f>
        <v>#REF!</v>
      </c>
      <c r="K13" s="121"/>
    </row>
    <row r="14" spans="1:11" ht="23.25" customHeight="1" x14ac:dyDescent="0.25">
      <c r="A14" s="114"/>
      <c r="B14" s="119"/>
      <c r="C14" s="116"/>
      <c r="D14" s="117"/>
      <c r="E14" s="117"/>
      <c r="F14" s="113"/>
      <c r="K14" s="121"/>
    </row>
    <row r="15" spans="1:11" x14ac:dyDescent="0.25">
      <c r="A15" s="114">
        <v>6</v>
      </c>
      <c r="B15" s="119" t="e">
        <f>+'Details Ix'!#REF!+33.8+29.6</f>
        <v>#REF!</v>
      </c>
      <c r="C15" s="116" t="e">
        <f>+'Details Ix'!#REF!</f>
        <v>#REF!</v>
      </c>
      <c r="D15" s="117" t="e">
        <f>+#REF!</f>
        <v>#REF!</v>
      </c>
      <c r="E15" s="117" t="e">
        <f>+#REF!</f>
        <v>#REF!</v>
      </c>
      <c r="F15" s="113" t="e">
        <f>+D15*B15</f>
        <v>#REF!</v>
      </c>
      <c r="K15" s="121"/>
    </row>
    <row r="16" spans="1:11" x14ac:dyDescent="0.25">
      <c r="A16" s="114"/>
      <c r="B16" s="119"/>
      <c r="C16" s="116"/>
      <c r="D16" s="117"/>
      <c r="E16" s="117"/>
      <c r="F16" s="113"/>
      <c r="K16" s="121"/>
    </row>
    <row r="17" spans="1:11" ht="22.5" customHeight="1" x14ac:dyDescent="0.25">
      <c r="A17" s="114">
        <v>7</v>
      </c>
      <c r="B17" s="119"/>
      <c r="C17" s="116" t="e">
        <f>+'Details Ix'!#REF!</f>
        <v>#REF!</v>
      </c>
      <c r="D17" s="117"/>
      <c r="E17" s="117"/>
      <c r="F17" s="113"/>
      <c r="K17" s="121"/>
    </row>
    <row r="18" spans="1:11" ht="22.5" customHeight="1" x14ac:dyDescent="0.25">
      <c r="A18" s="114" t="s">
        <v>436</v>
      </c>
      <c r="B18" s="119" t="e">
        <f>+'Details Ix'!#REF!+20.3</f>
        <v>#REF!</v>
      </c>
      <c r="C18" s="116" t="s">
        <v>437</v>
      </c>
      <c r="D18" s="117" t="e">
        <f>+#REF!</f>
        <v>#REF!</v>
      </c>
      <c r="E18" s="117" t="e">
        <f>+#REF!</f>
        <v>#REF!</v>
      </c>
      <c r="F18" s="113" t="e">
        <f>+D18*B18</f>
        <v>#REF!</v>
      </c>
      <c r="K18" s="121"/>
    </row>
    <row r="19" spans="1:11" x14ac:dyDescent="0.25">
      <c r="A19" s="114"/>
      <c r="B19" s="119"/>
      <c r="C19" s="116"/>
      <c r="D19" s="117"/>
      <c r="E19" s="117"/>
      <c r="F19" s="113"/>
      <c r="K19" s="121"/>
    </row>
    <row r="20" spans="1:11" x14ac:dyDescent="0.25">
      <c r="A20" s="114">
        <v>8</v>
      </c>
      <c r="B20" s="119"/>
      <c r="C20" s="116" t="e">
        <f>+'Details Ix'!#REF!</f>
        <v>#REF!</v>
      </c>
      <c r="D20" s="117"/>
      <c r="E20" s="117"/>
      <c r="F20" s="113"/>
      <c r="K20" s="121"/>
    </row>
    <row r="21" spans="1:11" x14ac:dyDescent="0.25">
      <c r="A21" s="114" t="s">
        <v>44</v>
      </c>
      <c r="B21" s="119" t="e">
        <f>+'Details Ix'!#REF!+80.1</f>
        <v>#REF!</v>
      </c>
      <c r="C21" s="116" t="s">
        <v>437</v>
      </c>
      <c r="D21" s="117" t="e">
        <f>+#REF!</f>
        <v>#REF!</v>
      </c>
      <c r="E21" s="117" t="e">
        <f>+#REF!</f>
        <v>#REF!</v>
      </c>
      <c r="F21" s="113" t="e">
        <f>+D21*B21</f>
        <v>#REF!</v>
      </c>
      <c r="K21" s="121"/>
    </row>
    <row r="22" spans="1:11" x14ac:dyDescent="0.25">
      <c r="A22" s="114"/>
      <c r="B22" s="119"/>
      <c r="C22" s="116"/>
      <c r="D22" s="117"/>
      <c r="E22" s="117"/>
      <c r="F22" s="113"/>
      <c r="K22" s="121"/>
    </row>
    <row r="23" spans="1:11" x14ac:dyDescent="0.25">
      <c r="A23" s="114">
        <v>9</v>
      </c>
      <c r="B23" s="119"/>
      <c r="C23" s="116" t="e">
        <f>+'Details Ix'!#REF!</f>
        <v>#REF!</v>
      </c>
      <c r="D23" s="117"/>
      <c r="E23" s="117"/>
      <c r="F23" s="113"/>
      <c r="K23" s="121"/>
    </row>
    <row r="24" spans="1:11" x14ac:dyDescent="0.25">
      <c r="A24" s="114"/>
      <c r="B24" s="119" t="e">
        <f>+'Details Ix'!#REF!+20.36</f>
        <v>#REF!</v>
      </c>
      <c r="C24" s="116" t="s">
        <v>437</v>
      </c>
      <c r="D24" s="117" t="e">
        <f>+#REF!</f>
        <v>#REF!</v>
      </c>
      <c r="E24" s="117" t="e">
        <f>+#REF!</f>
        <v>#REF!</v>
      </c>
      <c r="F24" s="113" t="e">
        <f>+D24*B24</f>
        <v>#REF!</v>
      </c>
      <c r="K24" s="121"/>
    </row>
    <row r="25" spans="1:11" x14ac:dyDescent="0.25">
      <c r="A25" s="114"/>
      <c r="B25" s="119"/>
      <c r="C25" s="116"/>
      <c r="D25" s="117"/>
      <c r="E25" s="117"/>
      <c r="F25" s="113"/>
      <c r="K25" s="121"/>
    </row>
    <row r="26" spans="1:11" x14ac:dyDescent="0.25">
      <c r="A26" s="114">
        <v>10</v>
      </c>
      <c r="B26" s="119" t="e">
        <f>+'Details Ix'!#REF!</f>
        <v>#REF!</v>
      </c>
      <c r="C26" s="116" t="e">
        <f>+'Details Ix'!#REF!</f>
        <v>#REF!</v>
      </c>
      <c r="D26" s="117" t="e">
        <f>+#REF!</f>
        <v>#REF!</v>
      </c>
      <c r="E26" s="117" t="e">
        <f>+#REF!</f>
        <v>#REF!</v>
      </c>
      <c r="F26" s="113" t="e">
        <f>+D26*B26</f>
        <v>#REF!</v>
      </c>
      <c r="K26" s="121"/>
    </row>
    <row r="27" spans="1:11" x14ac:dyDescent="0.25">
      <c r="A27" s="114"/>
      <c r="B27" s="119"/>
      <c r="C27" s="116"/>
      <c r="D27" s="117"/>
      <c r="E27" s="117"/>
      <c r="F27" s="113"/>
      <c r="K27" s="121"/>
    </row>
    <row r="28" spans="1:11" x14ac:dyDescent="0.25">
      <c r="A28" s="114">
        <v>11</v>
      </c>
      <c r="B28" s="119" t="e">
        <f>+'Details Ix'!#REF!+40.71+707.8+153.1</f>
        <v>#REF!</v>
      </c>
      <c r="C28" s="116" t="e">
        <f>+'Details Ix'!#REF!</f>
        <v>#REF!</v>
      </c>
      <c r="D28" s="117" t="e">
        <f>+#REF!</f>
        <v>#REF!</v>
      </c>
      <c r="E28" s="117" t="e">
        <f>+#REF!</f>
        <v>#REF!</v>
      </c>
      <c r="F28" s="113" t="e">
        <f>+D28*B28</f>
        <v>#REF!</v>
      </c>
      <c r="K28" s="121"/>
    </row>
    <row r="29" spans="1:11" x14ac:dyDescent="0.25">
      <c r="A29" s="114"/>
      <c r="B29" s="119"/>
      <c r="C29" s="116"/>
      <c r="D29" s="117"/>
      <c r="E29" s="117"/>
      <c r="F29" s="113"/>
      <c r="K29" s="121"/>
    </row>
    <row r="30" spans="1:11" x14ac:dyDescent="0.25">
      <c r="A30" s="114">
        <v>12</v>
      </c>
      <c r="B30" s="119" t="e">
        <f>+'Details Ix'!#REF!+47.8+216.4</f>
        <v>#REF!</v>
      </c>
      <c r="C30" s="116" t="e">
        <f>+'Details Ix'!#REF!</f>
        <v>#REF!</v>
      </c>
      <c r="D30" s="117" t="e">
        <f>+#REF!</f>
        <v>#REF!</v>
      </c>
      <c r="E30" s="117" t="e">
        <f>+#REF!</f>
        <v>#REF!</v>
      </c>
      <c r="F30" s="113" t="e">
        <f>+D30*B30</f>
        <v>#REF!</v>
      </c>
      <c r="K30" s="121"/>
    </row>
    <row r="31" spans="1:11" x14ac:dyDescent="0.25">
      <c r="A31" s="114"/>
      <c r="B31" s="119"/>
      <c r="C31" s="116"/>
      <c r="D31" s="117"/>
      <c r="E31" s="117"/>
      <c r="F31" s="113"/>
      <c r="K31" s="121"/>
    </row>
    <row r="32" spans="1:11" x14ac:dyDescent="0.25">
      <c r="A32" s="114">
        <v>13</v>
      </c>
      <c r="B32" s="119" t="e">
        <f>+'Details Ix'!#REF!+153.9</f>
        <v>#REF!</v>
      </c>
      <c r="C32" s="116" t="e">
        <f>+'Details Ix'!#REF!</f>
        <v>#REF!</v>
      </c>
      <c r="D32" s="117" t="e">
        <f>+#REF!</f>
        <v>#REF!</v>
      </c>
      <c r="E32" s="117" t="e">
        <f>+#REF!</f>
        <v>#REF!</v>
      </c>
      <c r="F32" s="113" t="e">
        <f>+D32*B32</f>
        <v>#REF!</v>
      </c>
      <c r="K32" s="121"/>
    </row>
    <row r="33" spans="1:11" x14ac:dyDescent="0.25">
      <c r="A33" s="114"/>
      <c r="B33" s="119"/>
      <c r="C33" s="116"/>
      <c r="D33" s="117"/>
      <c r="E33" s="117"/>
      <c r="F33" s="113"/>
      <c r="K33" s="121"/>
    </row>
    <row r="34" spans="1:11" x14ac:dyDescent="0.25">
      <c r="A34" s="114">
        <v>14</v>
      </c>
      <c r="B34" s="119" t="e">
        <f>+'Details Ix'!#REF!+24.3+88.5</f>
        <v>#REF!</v>
      </c>
      <c r="C34" s="116" t="e">
        <f>+'Details Ix'!#REF!</f>
        <v>#REF!</v>
      </c>
      <c r="D34" s="117" t="e">
        <f>+#REF!</f>
        <v>#REF!</v>
      </c>
      <c r="E34" s="117" t="e">
        <f>+#REF!</f>
        <v>#REF!</v>
      </c>
      <c r="F34" s="113" t="e">
        <f>+D34*B34</f>
        <v>#REF!</v>
      </c>
      <c r="K34" s="121"/>
    </row>
    <row r="35" spans="1:11" x14ac:dyDescent="0.25">
      <c r="A35" s="114"/>
      <c r="B35" s="119"/>
      <c r="C35" s="116"/>
      <c r="D35" s="117"/>
      <c r="E35" s="117"/>
      <c r="F35" s="113"/>
      <c r="K35" s="121"/>
    </row>
    <row r="36" spans="1:11" x14ac:dyDescent="0.25">
      <c r="A36" s="114">
        <v>15</v>
      </c>
      <c r="B36" s="119" t="e">
        <f>+'Details Ix'!#REF!</f>
        <v>#REF!</v>
      </c>
      <c r="C36" s="116" t="e">
        <f>+'Details Ix'!#REF!</f>
        <v>#REF!</v>
      </c>
      <c r="D36" s="117" t="e">
        <f>+#REF!</f>
        <v>#REF!</v>
      </c>
      <c r="E36" s="117" t="e">
        <f>+#REF!</f>
        <v>#REF!</v>
      </c>
      <c r="F36" s="113" t="e">
        <f>+D36*B36</f>
        <v>#REF!</v>
      </c>
      <c r="K36" s="121"/>
    </row>
    <row r="37" spans="1:11" x14ac:dyDescent="0.25">
      <c r="A37" s="114"/>
      <c r="B37" s="119"/>
      <c r="C37" s="116"/>
      <c r="D37" s="117"/>
      <c r="E37" s="117"/>
      <c r="F37" s="113"/>
      <c r="K37" s="121"/>
    </row>
    <row r="38" spans="1:11" x14ac:dyDescent="0.25">
      <c r="A38" s="114">
        <v>16</v>
      </c>
      <c r="B38" s="119" t="e">
        <f>+'Details Ix'!#REF!</f>
        <v>#REF!</v>
      </c>
      <c r="C38" s="116" t="e">
        <f>+'Details Ix'!#REF!</f>
        <v>#REF!</v>
      </c>
      <c r="D38" s="117" t="e">
        <f>+#REF!</f>
        <v>#REF!</v>
      </c>
      <c r="E38" s="117" t="e">
        <f>+#REF!</f>
        <v>#REF!</v>
      </c>
      <c r="F38" s="113" t="e">
        <f>+D38*B38</f>
        <v>#REF!</v>
      </c>
      <c r="K38" s="121"/>
    </row>
    <row r="39" spans="1:11" x14ac:dyDescent="0.25">
      <c r="A39" s="114"/>
      <c r="B39" s="119"/>
      <c r="C39" s="116"/>
      <c r="D39" s="117"/>
      <c r="E39" s="117"/>
      <c r="F39" s="113"/>
      <c r="K39" s="121"/>
    </row>
    <row r="40" spans="1:11" x14ac:dyDescent="0.25">
      <c r="A40" s="114">
        <v>17</v>
      </c>
      <c r="B40" s="119" t="e">
        <f>+'Details Ix'!#REF!</f>
        <v>#REF!</v>
      </c>
      <c r="C40" s="116" t="e">
        <f>+'Details Ix'!#REF!</f>
        <v>#REF!</v>
      </c>
      <c r="D40" s="117" t="e">
        <f>+#REF!</f>
        <v>#REF!</v>
      </c>
      <c r="E40" s="117" t="e">
        <f>+#REF!</f>
        <v>#REF!</v>
      </c>
      <c r="F40" s="113" t="e">
        <f>+D40*B40</f>
        <v>#REF!</v>
      </c>
      <c r="K40" s="121"/>
    </row>
    <row r="41" spans="1:11" x14ac:dyDescent="0.25">
      <c r="A41" s="114"/>
      <c r="B41" s="119"/>
      <c r="C41" s="116"/>
      <c r="D41" s="117"/>
      <c r="E41" s="117"/>
      <c r="F41" s="113"/>
      <c r="K41" s="121"/>
    </row>
    <row r="42" spans="1:11" x14ac:dyDescent="0.25">
      <c r="A42" s="114">
        <v>18</v>
      </c>
      <c r="B42" s="119" t="e">
        <f>+'Details Ix'!#REF!</f>
        <v>#REF!</v>
      </c>
      <c r="C42" s="116" t="e">
        <f>+'Details Ix'!#REF!</f>
        <v>#REF!</v>
      </c>
      <c r="D42" s="117" t="e">
        <f>+#REF!</f>
        <v>#REF!</v>
      </c>
      <c r="E42" s="117" t="e">
        <f>+#REF!</f>
        <v>#REF!</v>
      </c>
      <c r="F42" s="113" t="e">
        <f>+D42*B42</f>
        <v>#REF!</v>
      </c>
      <c r="K42" s="121"/>
    </row>
    <row r="43" spans="1:11" x14ac:dyDescent="0.25">
      <c r="A43" s="114"/>
      <c r="B43" s="119"/>
      <c r="C43" s="116"/>
      <c r="D43" s="117"/>
      <c r="E43" s="117"/>
      <c r="F43" s="113"/>
      <c r="K43" s="121"/>
    </row>
    <row r="44" spans="1:11" x14ac:dyDescent="0.25">
      <c r="A44" s="114">
        <v>19</v>
      </c>
      <c r="B44" s="119" t="e">
        <f>+'Details Ix'!#REF!+107+707.8</f>
        <v>#REF!</v>
      </c>
      <c r="C44" s="123" t="e">
        <f>+'Details Ix'!#REF!</f>
        <v>#REF!</v>
      </c>
      <c r="D44" s="117" t="e">
        <f>+#REF!</f>
        <v>#REF!</v>
      </c>
      <c r="E44" s="117" t="e">
        <f>+#REF!</f>
        <v>#REF!</v>
      </c>
      <c r="F44" s="113" t="e">
        <f>+D44*B44</f>
        <v>#REF!</v>
      </c>
      <c r="K44" s="121"/>
    </row>
    <row r="45" spans="1:11" x14ac:dyDescent="0.25">
      <c r="A45" s="114"/>
      <c r="B45" s="119"/>
      <c r="C45" s="123"/>
      <c r="D45" s="117"/>
      <c r="E45" s="117"/>
      <c r="F45" s="113"/>
      <c r="K45" s="121"/>
    </row>
    <row r="46" spans="1:11" x14ac:dyDescent="0.25">
      <c r="A46" s="108">
        <v>20</v>
      </c>
      <c r="B46" s="109" t="e">
        <f>+'Details Ix'!#REF!+2</f>
        <v>#REF!</v>
      </c>
      <c r="C46" s="110" t="e">
        <f>+'Details Ix'!#REF!</f>
        <v>#REF!</v>
      </c>
      <c r="D46" s="117" t="e">
        <f>+#REF!</f>
        <v>#REF!</v>
      </c>
      <c r="E46" s="117" t="e">
        <f>+#REF!</f>
        <v>#REF!</v>
      </c>
      <c r="F46" s="113" t="e">
        <f>+D46*B46</f>
        <v>#REF!</v>
      </c>
    </row>
    <row r="47" spans="1:11" x14ac:dyDescent="0.25">
      <c r="A47" s="108"/>
      <c r="B47" s="109"/>
      <c r="C47" s="110"/>
      <c r="D47" s="117"/>
      <c r="E47" s="117"/>
      <c r="F47" s="113"/>
    </row>
    <row r="48" spans="1:11" x14ac:dyDescent="0.25">
      <c r="A48" s="114">
        <v>21</v>
      </c>
      <c r="B48" s="109" t="e">
        <f>+'Details Ix'!#REF!</f>
        <v>#REF!</v>
      </c>
      <c r="C48" s="110" t="e">
        <f>+'Details Ix'!#REF!</f>
        <v>#REF!</v>
      </c>
      <c r="D48" s="111" t="e">
        <f>+#REF!</f>
        <v>#REF!</v>
      </c>
      <c r="E48" s="112" t="e">
        <f>+#REF!</f>
        <v>#REF!</v>
      </c>
      <c r="F48" s="113" t="e">
        <f>+D48*B48</f>
        <v>#REF!</v>
      </c>
    </row>
    <row r="49" spans="1:6" x14ac:dyDescent="0.25">
      <c r="A49" s="114"/>
      <c r="B49" s="109"/>
      <c r="C49" s="110"/>
      <c r="D49" s="111"/>
      <c r="E49" s="112"/>
      <c r="F49" s="113"/>
    </row>
    <row r="50" spans="1:6" x14ac:dyDescent="0.25">
      <c r="A50" s="108">
        <v>22</v>
      </c>
      <c r="B50" s="109" t="e">
        <f>+'Details Ix'!#REF!</f>
        <v>#REF!</v>
      </c>
      <c r="C50" s="110" t="e">
        <f>+'Details Ix'!#REF!</f>
        <v>#REF!</v>
      </c>
      <c r="D50" s="111" t="e">
        <f>+#REF!</f>
        <v>#REF!</v>
      </c>
      <c r="E50" s="112" t="e">
        <f>+#REF!</f>
        <v>#REF!</v>
      </c>
      <c r="F50" s="113" t="e">
        <f>+D50*B50</f>
        <v>#REF!</v>
      </c>
    </row>
    <row r="51" spans="1:6" x14ac:dyDescent="0.25">
      <c r="A51" s="108"/>
      <c r="B51" s="109"/>
      <c r="C51" s="110"/>
      <c r="D51" s="111"/>
      <c r="E51" s="112"/>
      <c r="F51" s="113"/>
    </row>
    <row r="52" spans="1:6" x14ac:dyDescent="0.25">
      <c r="A52" s="114">
        <v>23</v>
      </c>
      <c r="B52" s="109" t="e">
        <f>+'Details Ix'!#REF!+0.26+5.42+0.62</f>
        <v>#REF!</v>
      </c>
      <c r="C52" s="110" t="e">
        <f>+'Details Ix'!#REF!</f>
        <v>#REF!</v>
      </c>
      <c r="D52" s="111" t="e">
        <f>+#REF!</f>
        <v>#REF!</v>
      </c>
      <c r="E52" s="112" t="e">
        <f>+#REF!</f>
        <v>#REF!</v>
      </c>
      <c r="F52" s="113" t="e">
        <f>+D52*B52</f>
        <v>#REF!</v>
      </c>
    </row>
    <row r="53" spans="1:6" x14ac:dyDescent="0.25">
      <c r="A53" s="114"/>
      <c r="B53" s="109"/>
      <c r="C53" s="110"/>
      <c r="D53" s="111"/>
      <c r="E53" s="112"/>
      <c r="F53" s="113"/>
    </row>
    <row r="54" spans="1:6" x14ac:dyDescent="0.25">
      <c r="A54" s="108">
        <v>24</v>
      </c>
      <c r="B54" s="109" t="e">
        <f>+'Details Ix'!#REF!</f>
        <v>#REF!</v>
      </c>
      <c r="C54" s="110" t="e">
        <f>+'Details Ix'!#REF!</f>
        <v>#REF!</v>
      </c>
      <c r="D54" s="111" t="e">
        <f>+#REF!</f>
        <v>#REF!</v>
      </c>
      <c r="E54" s="112" t="e">
        <f>+#REF!</f>
        <v>#REF!</v>
      </c>
      <c r="F54" s="113" t="e">
        <f>+D54*B54</f>
        <v>#REF!</v>
      </c>
    </row>
    <row r="55" spans="1:6" x14ac:dyDescent="0.25">
      <c r="A55" s="108"/>
      <c r="B55" s="109"/>
      <c r="C55" s="110"/>
      <c r="D55" s="111"/>
      <c r="E55" s="112"/>
      <c r="F55" s="113"/>
    </row>
    <row r="56" spans="1:6" x14ac:dyDescent="0.25">
      <c r="A56" s="114">
        <v>25</v>
      </c>
      <c r="B56" s="109" t="e">
        <f>+'Details Ix'!#REF!+252</f>
        <v>#REF!</v>
      </c>
      <c r="C56" s="110" t="e">
        <f>+'Details Ix'!#REF!</f>
        <v>#REF!</v>
      </c>
      <c r="D56" s="111" t="e">
        <f>+#REF!</f>
        <v>#REF!</v>
      </c>
      <c r="E56" s="112" t="e">
        <f>+#REF!</f>
        <v>#REF!</v>
      </c>
      <c r="F56" s="113" t="e">
        <f>+D56*B56</f>
        <v>#REF!</v>
      </c>
    </row>
    <row r="57" spans="1:6" x14ac:dyDescent="0.25">
      <c r="A57" s="114"/>
      <c r="B57" s="109"/>
      <c r="C57" s="110"/>
      <c r="D57" s="111"/>
      <c r="E57" s="112"/>
      <c r="F57" s="113"/>
    </row>
    <row r="58" spans="1:6" x14ac:dyDescent="0.25">
      <c r="A58" s="108">
        <v>26</v>
      </c>
      <c r="B58" s="109" t="e">
        <f>+'Details Ix'!#REF!</f>
        <v>#REF!</v>
      </c>
      <c r="C58" s="123" t="e">
        <f>+'Details Ix'!#REF!</f>
        <v>#REF!</v>
      </c>
      <c r="D58" s="111" t="e">
        <f>+#REF!</f>
        <v>#REF!</v>
      </c>
      <c r="E58" s="112" t="e">
        <f>+#REF!</f>
        <v>#REF!</v>
      </c>
      <c r="F58" s="113" t="e">
        <f>+D58*B58</f>
        <v>#REF!</v>
      </c>
    </row>
    <row r="59" spans="1:6" x14ac:dyDescent="0.25">
      <c r="A59" s="108"/>
      <c r="B59" s="109"/>
      <c r="C59" s="123"/>
      <c r="D59" s="111"/>
      <c r="E59" s="112"/>
      <c r="F59" s="113"/>
    </row>
    <row r="60" spans="1:6" x14ac:dyDescent="0.25">
      <c r="A60" s="114">
        <v>27</v>
      </c>
      <c r="B60" s="109" t="e">
        <f>+'Details Ix'!#REF!</f>
        <v>#REF!</v>
      </c>
      <c r="C60" s="123" t="e">
        <f>+'Details Ix'!#REF!</f>
        <v>#REF!</v>
      </c>
      <c r="D60" s="111" t="e">
        <f>+#REF!</f>
        <v>#REF!</v>
      </c>
      <c r="E60" s="112" t="e">
        <f>+#REF!</f>
        <v>#REF!</v>
      </c>
      <c r="F60" s="113" t="e">
        <f>+D60*B60</f>
        <v>#REF!</v>
      </c>
    </row>
    <row r="61" spans="1:6" x14ac:dyDescent="0.25">
      <c r="A61" s="114"/>
      <c r="B61" s="109"/>
      <c r="C61" s="123"/>
      <c r="D61" s="111"/>
      <c r="E61" s="112"/>
      <c r="F61" s="113"/>
    </row>
    <row r="62" spans="1:6" x14ac:dyDescent="0.25">
      <c r="A62" s="108">
        <v>28</v>
      </c>
      <c r="B62" s="109" t="e">
        <f>+'Details Ix'!#REF!</f>
        <v>#REF!</v>
      </c>
      <c r="C62" s="123" t="e">
        <f>+'Details Ix'!#REF!</f>
        <v>#REF!</v>
      </c>
      <c r="D62" s="111" t="e">
        <f>+#REF!</f>
        <v>#REF!</v>
      </c>
      <c r="E62" s="112" t="e">
        <f>+#REF!</f>
        <v>#REF!</v>
      </c>
      <c r="F62" s="113" t="e">
        <f>+D62*B62</f>
        <v>#REF!</v>
      </c>
    </row>
    <row r="63" spans="1:6" x14ac:dyDescent="0.25">
      <c r="A63" s="108"/>
      <c r="B63" s="109"/>
      <c r="C63" s="123"/>
      <c r="D63" s="111"/>
      <c r="E63" s="112"/>
      <c r="F63" s="113"/>
    </row>
    <row r="64" spans="1:6" x14ac:dyDescent="0.25">
      <c r="A64" s="114">
        <v>29</v>
      </c>
      <c r="B64" s="109" t="e">
        <f>+'Details Ix'!#REF!+15.5</f>
        <v>#REF!</v>
      </c>
      <c r="C64" s="123" t="e">
        <f>+'Details Ix'!#REF!</f>
        <v>#REF!</v>
      </c>
      <c r="D64" s="111" t="e">
        <f>+#REF!</f>
        <v>#REF!</v>
      </c>
      <c r="E64" s="112" t="e">
        <f>+#REF!</f>
        <v>#REF!</v>
      </c>
      <c r="F64" s="113" t="e">
        <f>+D64*B64</f>
        <v>#REF!</v>
      </c>
    </row>
    <row r="65" spans="1:6" x14ac:dyDescent="0.25">
      <c r="A65" s="114"/>
      <c r="B65" s="109"/>
      <c r="C65" s="123"/>
      <c r="D65" s="111"/>
      <c r="E65" s="112"/>
      <c r="F65" s="113"/>
    </row>
    <row r="66" spans="1:6" x14ac:dyDescent="0.25">
      <c r="A66" s="108">
        <v>30</v>
      </c>
      <c r="B66" s="109" t="e">
        <f>+'Details Ix'!#REF!+21.6+44.5</f>
        <v>#REF!</v>
      </c>
      <c r="C66" s="123" t="e">
        <f>+'Details Ix'!#REF!</f>
        <v>#REF!</v>
      </c>
      <c r="D66" s="111" t="e">
        <f>+#REF!</f>
        <v>#REF!</v>
      </c>
      <c r="E66" s="112" t="e">
        <f>+#REF!</f>
        <v>#REF!</v>
      </c>
      <c r="F66" s="113" t="e">
        <f>+D66*B66</f>
        <v>#REF!</v>
      </c>
    </row>
    <row r="67" spans="1:6" x14ac:dyDescent="0.25">
      <c r="A67" s="108"/>
      <c r="B67" s="109"/>
      <c r="C67" s="123"/>
      <c r="D67" s="111"/>
      <c r="E67" s="112"/>
      <c r="F67" s="113"/>
    </row>
    <row r="68" spans="1:6" x14ac:dyDescent="0.25">
      <c r="A68" s="114">
        <v>31</v>
      </c>
      <c r="B68" s="109" t="e">
        <f>+'Details Ix'!#REF!+11.7+45.2</f>
        <v>#REF!</v>
      </c>
      <c r="C68" s="123" t="e">
        <f>+'Details Ix'!#REF!</f>
        <v>#REF!</v>
      </c>
      <c r="D68" s="111" t="e">
        <f>+#REF!</f>
        <v>#REF!</v>
      </c>
      <c r="E68" s="112" t="e">
        <f>+#REF!</f>
        <v>#REF!</v>
      </c>
      <c r="F68" s="113" t="e">
        <f>+D68*B68</f>
        <v>#REF!</v>
      </c>
    </row>
    <row r="69" spans="1:6" x14ac:dyDescent="0.25">
      <c r="A69" s="114"/>
      <c r="B69" s="109"/>
      <c r="C69" s="123"/>
      <c r="D69" s="111"/>
      <c r="E69" s="112"/>
      <c r="F69" s="113"/>
    </row>
    <row r="70" spans="1:6" x14ac:dyDescent="0.25">
      <c r="A70" s="108">
        <v>32</v>
      </c>
      <c r="B70" s="109" t="e">
        <f>+'Details Ix'!#REF!+301.34</f>
        <v>#REF!</v>
      </c>
      <c r="C70" s="123" t="e">
        <f>+'Details Ix'!#REF!</f>
        <v>#REF!</v>
      </c>
      <c r="D70" s="111" t="e">
        <f>+#REF!</f>
        <v>#REF!</v>
      </c>
      <c r="E70" s="112" t="e">
        <f>+#REF!</f>
        <v>#REF!</v>
      </c>
      <c r="F70" s="113" t="e">
        <f t="shared" ref="F70:F130" si="0">+D70*B70</f>
        <v>#REF!</v>
      </c>
    </row>
    <row r="71" spans="1:6" x14ac:dyDescent="0.25">
      <c r="A71" s="108"/>
      <c r="B71" s="109"/>
      <c r="C71" s="123"/>
      <c r="D71" s="111"/>
      <c r="E71" s="112"/>
      <c r="F71" s="113"/>
    </row>
    <row r="72" spans="1:6" x14ac:dyDescent="0.25">
      <c r="A72" s="114">
        <v>33</v>
      </c>
      <c r="B72" s="109" t="e">
        <f>+'Details Ix'!#REF!</f>
        <v>#REF!</v>
      </c>
      <c r="C72" s="123" t="e">
        <f>+'Details Ix'!#REF!</f>
        <v>#REF!</v>
      </c>
      <c r="D72" s="111" t="e">
        <f>+#REF!</f>
        <v>#REF!</v>
      </c>
      <c r="E72" s="112" t="e">
        <f>+#REF!</f>
        <v>#REF!</v>
      </c>
      <c r="F72" s="113" t="e">
        <f t="shared" si="0"/>
        <v>#REF!</v>
      </c>
    </row>
    <row r="73" spans="1:6" x14ac:dyDescent="0.25">
      <c r="A73" s="114"/>
      <c r="B73" s="109"/>
      <c r="C73" s="123"/>
      <c r="D73" s="111"/>
      <c r="E73" s="112"/>
      <c r="F73" s="113"/>
    </row>
    <row r="74" spans="1:6" x14ac:dyDescent="0.25">
      <c r="A74" s="108">
        <v>34</v>
      </c>
      <c r="B74" s="109" t="e">
        <f>+'Details Ix'!#REF!+415.25</f>
        <v>#REF!</v>
      </c>
      <c r="C74" s="123" t="e">
        <f>+'Details Ix'!#REF!</f>
        <v>#REF!</v>
      </c>
      <c r="D74" s="111" t="e">
        <f>+#REF!</f>
        <v>#REF!</v>
      </c>
      <c r="E74" s="112" t="e">
        <f>+#REF!</f>
        <v>#REF!</v>
      </c>
      <c r="F74" s="113" t="e">
        <f t="shared" si="0"/>
        <v>#REF!</v>
      </c>
    </row>
    <row r="75" spans="1:6" x14ac:dyDescent="0.25">
      <c r="A75" s="108"/>
      <c r="B75" s="109"/>
      <c r="C75" s="123"/>
      <c r="D75" s="111"/>
      <c r="E75" s="112"/>
      <c r="F75" s="113"/>
    </row>
    <row r="76" spans="1:6" x14ac:dyDescent="0.25">
      <c r="A76" s="114">
        <v>35</v>
      </c>
      <c r="B76" s="115"/>
      <c r="C76" s="110" t="e">
        <f>+'Details Ix'!#REF!</f>
        <v>#REF!</v>
      </c>
      <c r="D76" s="111"/>
      <c r="E76" s="112"/>
      <c r="F76" s="113"/>
    </row>
    <row r="77" spans="1:6" ht="21" customHeight="1" x14ac:dyDescent="0.25">
      <c r="A77" s="108"/>
      <c r="B77" s="109" t="e">
        <f>+'Details Ix'!#REF!</f>
        <v>#REF!</v>
      </c>
      <c r="C77" s="110" t="e">
        <f>+'Details Ix'!#REF!</f>
        <v>#REF!</v>
      </c>
      <c r="D77" s="111" t="e">
        <f>+#REF!</f>
        <v>#REF!</v>
      </c>
      <c r="E77" s="112" t="e">
        <f>+#REF!</f>
        <v>#REF!</v>
      </c>
      <c r="F77" s="113" t="e">
        <f t="shared" si="0"/>
        <v>#REF!</v>
      </c>
    </row>
    <row r="78" spans="1:6" ht="21" customHeight="1" x14ac:dyDescent="0.25">
      <c r="A78" s="108"/>
      <c r="B78" s="109"/>
      <c r="C78" s="110"/>
      <c r="D78" s="111"/>
      <c r="E78" s="112"/>
      <c r="F78" s="113"/>
    </row>
    <row r="79" spans="1:6" ht="21" customHeight="1" x14ac:dyDescent="0.25">
      <c r="A79" s="108"/>
      <c r="B79" s="109" t="e">
        <f>+'Details Ix'!#REF!</f>
        <v>#REF!</v>
      </c>
      <c r="C79" s="110" t="e">
        <f>+'Details Ix'!#REF!</f>
        <v>#REF!</v>
      </c>
      <c r="D79" s="111" t="e">
        <f>+#REF!</f>
        <v>#REF!</v>
      </c>
      <c r="E79" s="112" t="e">
        <f>+#REF!</f>
        <v>#REF!</v>
      </c>
      <c r="F79" s="113" t="e">
        <f t="shared" si="0"/>
        <v>#REF!</v>
      </c>
    </row>
    <row r="80" spans="1:6" ht="21" customHeight="1" x14ac:dyDescent="0.25">
      <c r="A80" s="108"/>
      <c r="B80" s="109"/>
      <c r="C80" s="110"/>
      <c r="D80" s="111"/>
      <c r="E80" s="112"/>
      <c r="F80" s="113"/>
    </row>
    <row r="81" spans="1:6" x14ac:dyDescent="0.25">
      <c r="A81" s="108">
        <v>36</v>
      </c>
      <c r="B81" s="109" t="e">
        <f>+'Details Ix'!#REF!</f>
        <v>#REF!</v>
      </c>
      <c r="C81" s="110" t="e">
        <f>+'Details Ix'!#REF!</f>
        <v>#REF!</v>
      </c>
      <c r="D81" s="111" t="e">
        <f>+#REF!</f>
        <v>#REF!</v>
      </c>
      <c r="E81" s="112" t="e">
        <f>+#REF!</f>
        <v>#REF!</v>
      </c>
      <c r="F81" s="113" t="e">
        <f t="shared" si="0"/>
        <v>#REF!</v>
      </c>
    </row>
    <row r="82" spans="1:6" x14ac:dyDescent="0.25">
      <c r="A82" s="108"/>
      <c r="B82" s="109"/>
      <c r="C82" s="110"/>
      <c r="D82" s="111"/>
      <c r="E82" s="112"/>
      <c r="F82" s="113"/>
    </row>
    <row r="83" spans="1:6" x14ac:dyDescent="0.25">
      <c r="A83" s="108">
        <v>37</v>
      </c>
      <c r="B83" s="109" t="e">
        <f>+'Details Ix'!#REF!</f>
        <v>#REF!</v>
      </c>
      <c r="C83" s="110" t="e">
        <f>+'Details Ix'!#REF!</f>
        <v>#REF!</v>
      </c>
      <c r="D83" s="111" t="e">
        <f>+#REF!</f>
        <v>#REF!</v>
      </c>
      <c r="E83" s="112" t="e">
        <f>+#REF!</f>
        <v>#REF!</v>
      </c>
      <c r="F83" s="113" t="e">
        <f t="shared" si="0"/>
        <v>#REF!</v>
      </c>
    </row>
    <row r="84" spans="1:6" x14ac:dyDescent="0.25">
      <c r="A84" s="108"/>
      <c r="B84" s="109"/>
      <c r="C84" s="110"/>
      <c r="D84" s="111"/>
      <c r="E84" s="112"/>
      <c r="F84" s="113"/>
    </row>
    <row r="85" spans="1:6" x14ac:dyDescent="0.25">
      <c r="A85" s="108">
        <v>38</v>
      </c>
      <c r="B85" s="109" t="e">
        <f>+'Details Ix'!#REF!</f>
        <v>#REF!</v>
      </c>
      <c r="C85" s="110" t="e">
        <f>+'Details Ix'!#REF!</f>
        <v>#REF!</v>
      </c>
      <c r="D85" s="111" t="e">
        <f>+#REF!</f>
        <v>#REF!</v>
      </c>
      <c r="E85" s="112" t="e">
        <f>+#REF!</f>
        <v>#REF!</v>
      </c>
      <c r="F85" s="113" t="e">
        <f t="shared" si="0"/>
        <v>#REF!</v>
      </c>
    </row>
    <row r="86" spans="1:6" x14ac:dyDescent="0.25">
      <c r="A86" s="108"/>
      <c r="B86" s="109"/>
      <c r="C86" s="110"/>
      <c r="D86" s="111"/>
      <c r="E86" s="112"/>
      <c r="F86" s="113"/>
    </row>
    <row r="87" spans="1:6" x14ac:dyDescent="0.25">
      <c r="A87" s="108">
        <v>39</v>
      </c>
      <c r="B87" s="109" t="e">
        <f>+'Details Ix'!#REF!+29</f>
        <v>#REF!</v>
      </c>
      <c r="C87" s="110" t="e">
        <f>+'Details Ix'!#REF!</f>
        <v>#REF!</v>
      </c>
      <c r="D87" s="111" t="e">
        <f>+#REF!</f>
        <v>#REF!</v>
      </c>
      <c r="E87" s="112" t="e">
        <f>+#REF!</f>
        <v>#REF!</v>
      </c>
      <c r="F87" s="113" t="e">
        <f t="shared" si="0"/>
        <v>#REF!</v>
      </c>
    </row>
    <row r="88" spans="1:6" x14ac:dyDescent="0.25">
      <c r="A88" s="108"/>
      <c r="B88" s="109"/>
      <c r="C88" s="110"/>
      <c r="D88" s="111"/>
      <c r="E88" s="112"/>
      <c r="F88" s="113"/>
    </row>
    <row r="89" spans="1:6" x14ac:dyDescent="0.25">
      <c r="A89" s="108">
        <v>40</v>
      </c>
      <c r="B89" s="109" t="e">
        <f>+'Details Ix'!#REF!+15</f>
        <v>#REF!</v>
      </c>
      <c r="C89" s="110" t="e">
        <f>+'Details Ix'!#REF!</f>
        <v>#REF!</v>
      </c>
      <c r="D89" s="111" t="e">
        <f>+#REF!</f>
        <v>#REF!</v>
      </c>
      <c r="E89" s="112" t="e">
        <f>+#REF!</f>
        <v>#REF!</v>
      </c>
      <c r="F89" s="113" t="e">
        <f t="shared" si="0"/>
        <v>#REF!</v>
      </c>
    </row>
    <row r="90" spans="1:6" x14ac:dyDescent="0.25">
      <c r="A90" s="108"/>
      <c r="B90" s="109"/>
      <c r="C90" s="110"/>
      <c r="D90" s="111"/>
      <c r="E90" s="112"/>
      <c r="F90" s="113"/>
    </row>
    <row r="91" spans="1:6" x14ac:dyDescent="0.25">
      <c r="A91" s="108">
        <v>41</v>
      </c>
      <c r="B91" s="109" t="e">
        <f>+'Details Ix'!#REF!</f>
        <v>#REF!</v>
      </c>
      <c r="C91" s="110" t="e">
        <f>+'Details Ix'!#REF!</f>
        <v>#REF!</v>
      </c>
      <c r="D91" s="111" t="e">
        <f>+#REF!</f>
        <v>#REF!</v>
      </c>
      <c r="E91" s="112" t="e">
        <f>+#REF!</f>
        <v>#REF!</v>
      </c>
      <c r="F91" s="113" t="e">
        <f t="shared" si="0"/>
        <v>#REF!</v>
      </c>
    </row>
    <row r="92" spans="1:6" x14ac:dyDescent="0.25">
      <c r="A92" s="108"/>
      <c r="B92" s="109"/>
      <c r="C92" s="110"/>
      <c r="D92" s="111"/>
      <c r="E92" s="112"/>
      <c r="F92" s="113"/>
    </row>
    <row r="93" spans="1:6" x14ac:dyDescent="0.25">
      <c r="A93" s="108">
        <v>42</v>
      </c>
      <c r="B93" s="109" t="e">
        <f>+'Details Ix'!#REF!</f>
        <v>#REF!</v>
      </c>
      <c r="C93" s="110" t="e">
        <f>+'Details Ix'!#REF!</f>
        <v>#REF!</v>
      </c>
      <c r="D93" s="111" t="e">
        <f>+#REF!</f>
        <v>#REF!</v>
      </c>
      <c r="E93" s="112" t="e">
        <f>+#REF!</f>
        <v>#REF!</v>
      </c>
      <c r="F93" s="113" t="e">
        <f t="shared" si="0"/>
        <v>#REF!</v>
      </c>
    </row>
    <row r="94" spans="1:6" x14ac:dyDescent="0.25">
      <c r="A94" s="108"/>
      <c r="B94" s="109"/>
      <c r="C94" s="110"/>
      <c r="D94" s="111"/>
      <c r="E94" s="112"/>
      <c r="F94" s="113"/>
    </row>
    <row r="95" spans="1:6" ht="31.5" customHeight="1" x14ac:dyDescent="0.25">
      <c r="A95" s="108">
        <v>43</v>
      </c>
      <c r="B95" s="115"/>
      <c r="C95" s="110" t="e">
        <f>+'Details Ix'!#REF!</f>
        <v>#REF!</v>
      </c>
      <c r="D95" s="111"/>
      <c r="E95" s="112"/>
      <c r="F95" s="113"/>
    </row>
    <row r="96" spans="1:6" ht="31.5" customHeight="1" x14ac:dyDescent="0.25">
      <c r="A96" s="108"/>
      <c r="B96" s="109" t="e">
        <f>+'Details Ix'!#REF!+28</f>
        <v>#REF!</v>
      </c>
      <c r="C96" s="110" t="e">
        <f>+'Details Ix'!#REF!</f>
        <v>#REF!</v>
      </c>
      <c r="D96" s="111" t="e">
        <f>+#REF!</f>
        <v>#REF!</v>
      </c>
      <c r="E96" s="112" t="e">
        <f>+#REF!</f>
        <v>#REF!</v>
      </c>
      <c r="F96" s="113" t="e">
        <f t="shared" si="0"/>
        <v>#REF!</v>
      </c>
    </row>
    <row r="97" spans="1:8" ht="31.5" customHeight="1" x14ac:dyDescent="0.25">
      <c r="A97" s="108"/>
      <c r="B97" s="109"/>
      <c r="C97" s="110"/>
      <c r="D97" s="111"/>
      <c r="E97" s="112"/>
      <c r="F97" s="113"/>
    </row>
    <row r="98" spans="1:8" ht="31.5" customHeight="1" x14ac:dyDescent="0.25">
      <c r="A98" s="108">
        <v>44</v>
      </c>
      <c r="B98" s="109" t="e">
        <f>+'Details Ix'!#REF!</f>
        <v>#REF!</v>
      </c>
      <c r="C98" s="110" t="e">
        <f>+'Details Ix'!#REF!</f>
        <v>#REF!</v>
      </c>
      <c r="D98" s="111" t="e">
        <f>+#REF!</f>
        <v>#REF!</v>
      </c>
      <c r="E98" s="112" t="e">
        <f>+#REF!</f>
        <v>#REF!</v>
      </c>
      <c r="F98" s="113" t="e">
        <f t="shared" si="0"/>
        <v>#REF!</v>
      </c>
    </row>
    <row r="99" spans="1:8" ht="31.5" customHeight="1" x14ac:dyDescent="0.25">
      <c r="A99" s="108"/>
      <c r="B99" s="109"/>
      <c r="C99" s="110"/>
      <c r="D99" s="111"/>
      <c r="E99" s="112"/>
      <c r="F99" s="113"/>
    </row>
    <row r="100" spans="1:8" ht="31.5" customHeight="1" x14ac:dyDescent="0.25">
      <c r="A100" s="108">
        <v>45</v>
      </c>
      <c r="B100" s="109" t="e">
        <f>+'Details Ix'!#REF!</f>
        <v>#REF!</v>
      </c>
      <c r="C100" s="110" t="e">
        <f>+'Details Ix'!#REF!</f>
        <v>#REF!</v>
      </c>
      <c r="D100" s="111" t="e">
        <f>+#REF!</f>
        <v>#REF!</v>
      </c>
      <c r="E100" s="112" t="e">
        <f>+#REF!</f>
        <v>#REF!</v>
      </c>
      <c r="F100" s="113" t="e">
        <f t="shared" si="0"/>
        <v>#REF!</v>
      </c>
    </row>
    <row r="101" spans="1:8" ht="31.5" customHeight="1" x14ac:dyDescent="0.25">
      <c r="A101" s="108"/>
      <c r="B101" s="109"/>
      <c r="C101" s="110"/>
      <c r="D101" s="111"/>
      <c r="E101" s="112"/>
      <c r="F101" s="113"/>
    </row>
    <row r="102" spans="1:8" ht="31.5" customHeight="1" x14ac:dyDescent="0.25">
      <c r="A102" s="108">
        <v>46</v>
      </c>
      <c r="B102" s="109" t="e">
        <f>+'Details Ix'!#REF!</f>
        <v>#REF!</v>
      </c>
      <c r="C102" s="110" t="e">
        <f>+'Details Ix'!#REF!</f>
        <v>#REF!</v>
      </c>
      <c r="D102" s="111" t="e">
        <f>+#REF!</f>
        <v>#REF!</v>
      </c>
      <c r="E102" s="112" t="e">
        <f>+#REF!</f>
        <v>#REF!</v>
      </c>
      <c r="F102" s="113" t="e">
        <f t="shared" si="0"/>
        <v>#REF!</v>
      </c>
    </row>
    <row r="103" spans="1:8" ht="31.5" customHeight="1" x14ac:dyDescent="0.25">
      <c r="A103" s="108"/>
      <c r="B103" s="109"/>
      <c r="C103" s="110"/>
      <c r="D103" s="111"/>
      <c r="E103" s="112"/>
      <c r="F103" s="113"/>
    </row>
    <row r="104" spans="1:8" ht="31.5" customHeight="1" x14ac:dyDescent="0.25">
      <c r="A104" s="108">
        <v>47</v>
      </c>
      <c r="B104" s="109" t="e">
        <f>+'Details Ix'!#REF!</f>
        <v>#REF!</v>
      </c>
      <c r="C104" s="110" t="e">
        <f>+'Details Ix'!#REF!</f>
        <v>#REF!</v>
      </c>
      <c r="D104" s="111" t="e">
        <f>+#REF!</f>
        <v>#REF!</v>
      </c>
      <c r="E104" s="112" t="e">
        <f>+#REF!</f>
        <v>#REF!</v>
      </c>
      <c r="F104" s="113" t="e">
        <f t="shared" si="0"/>
        <v>#REF!</v>
      </c>
    </row>
    <row r="105" spans="1:8" ht="31.5" customHeight="1" x14ac:dyDescent="0.25">
      <c r="A105" s="108"/>
      <c r="B105" s="109"/>
      <c r="C105" s="110"/>
      <c r="D105" s="111"/>
      <c r="E105" s="112"/>
      <c r="F105" s="113"/>
    </row>
    <row r="106" spans="1:8" ht="31.5" customHeight="1" x14ac:dyDescent="0.25">
      <c r="A106" s="108">
        <v>48</v>
      </c>
      <c r="B106" s="109" t="e">
        <f>+'Details Ix'!#REF!+74.61+10.23</f>
        <v>#REF!</v>
      </c>
      <c r="C106" s="110" t="e">
        <f>+'Details Ix'!#REF!</f>
        <v>#REF!</v>
      </c>
      <c r="D106" s="111" t="e">
        <f>+#REF!</f>
        <v>#REF!</v>
      </c>
      <c r="E106" s="112" t="e">
        <f>+#REF!</f>
        <v>#REF!</v>
      </c>
      <c r="F106" s="113" t="e">
        <f t="shared" si="0"/>
        <v>#REF!</v>
      </c>
    </row>
    <row r="107" spans="1:8" ht="31.5" customHeight="1" x14ac:dyDescent="0.25">
      <c r="A107" s="108"/>
      <c r="B107" s="109"/>
      <c r="C107" s="110"/>
      <c r="D107" s="111"/>
      <c r="E107" s="112"/>
      <c r="F107" s="113"/>
      <c r="H107" s="121" t="e">
        <f>SUM(F4:F106)</f>
        <v>#REF!</v>
      </c>
    </row>
    <row r="108" spans="1:8" ht="31.5" customHeight="1" x14ac:dyDescent="0.25">
      <c r="A108" s="108">
        <v>49</v>
      </c>
      <c r="B108" s="109">
        <v>16.2</v>
      </c>
      <c r="C108" s="110" t="s">
        <v>20</v>
      </c>
      <c r="D108" s="111">
        <v>799.28</v>
      </c>
      <c r="E108" s="112" t="s">
        <v>5</v>
      </c>
      <c r="F108" s="113">
        <f t="shared" si="0"/>
        <v>12948.335999999999</v>
      </c>
    </row>
    <row r="109" spans="1:8" ht="31.5" customHeight="1" x14ac:dyDescent="0.25">
      <c r="A109" s="108"/>
      <c r="B109" s="109"/>
      <c r="C109" s="110"/>
      <c r="D109" s="111" t="s">
        <v>6</v>
      </c>
      <c r="E109" s="112"/>
      <c r="F109" s="113"/>
    </row>
    <row r="110" spans="1:8" ht="31.5" customHeight="1" x14ac:dyDescent="0.25">
      <c r="A110" s="108">
        <v>50</v>
      </c>
      <c r="B110" s="109">
        <v>16.2</v>
      </c>
      <c r="C110" s="110" t="s">
        <v>22</v>
      </c>
      <c r="D110" s="111">
        <v>871.28</v>
      </c>
      <c r="E110" s="112" t="s">
        <v>5</v>
      </c>
      <c r="F110" s="113">
        <f t="shared" si="0"/>
        <v>14114.735999999999</v>
      </c>
    </row>
    <row r="111" spans="1:8" ht="31.5" customHeight="1" x14ac:dyDescent="0.25">
      <c r="A111" s="108"/>
      <c r="B111" s="109"/>
      <c r="C111" s="110"/>
      <c r="D111" s="111" t="s">
        <v>6</v>
      </c>
      <c r="E111" s="112"/>
      <c r="F111" s="113"/>
    </row>
    <row r="112" spans="1:8" ht="31.5" customHeight="1" x14ac:dyDescent="0.25">
      <c r="A112" s="108">
        <v>51</v>
      </c>
      <c r="B112" s="109">
        <v>14.3</v>
      </c>
      <c r="C112" s="110" t="s">
        <v>25</v>
      </c>
      <c r="D112" s="111">
        <v>4807.47</v>
      </c>
      <c r="E112" s="112" t="s">
        <v>5</v>
      </c>
      <c r="F112" s="113">
        <f t="shared" si="0"/>
        <v>68746.821000000011</v>
      </c>
    </row>
    <row r="113" spans="1:6" ht="31.5" customHeight="1" x14ac:dyDescent="0.25">
      <c r="A113" s="108"/>
      <c r="B113" s="109"/>
      <c r="C113" s="110"/>
      <c r="D113" s="111" t="s">
        <v>6</v>
      </c>
      <c r="E113" s="112"/>
      <c r="F113" s="113"/>
    </row>
    <row r="114" spans="1:6" ht="31.5" customHeight="1" x14ac:dyDescent="0.25">
      <c r="A114" s="108">
        <v>52</v>
      </c>
      <c r="B114" s="109">
        <v>0.2</v>
      </c>
      <c r="C114" s="110" t="s">
        <v>26</v>
      </c>
      <c r="D114" s="111">
        <v>3020.86</v>
      </c>
      <c r="E114" s="112" t="s">
        <v>5</v>
      </c>
      <c r="F114" s="113">
        <f t="shared" si="0"/>
        <v>604.17200000000003</v>
      </c>
    </row>
    <row r="115" spans="1:6" ht="31.5" customHeight="1" x14ac:dyDescent="0.25">
      <c r="A115" s="108"/>
      <c r="B115" s="109"/>
      <c r="C115" s="110"/>
      <c r="D115" s="111" t="s">
        <v>6</v>
      </c>
      <c r="E115" s="112"/>
      <c r="F115" s="113"/>
    </row>
    <row r="116" spans="1:6" ht="31.5" customHeight="1" x14ac:dyDescent="0.25">
      <c r="A116" s="108">
        <v>53</v>
      </c>
      <c r="B116" s="109">
        <v>0.8</v>
      </c>
      <c r="C116" s="110" t="s">
        <v>50</v>
      </c>
      <c r="D116" s="111">
        <v>319.87</v>
      </c>
      <c r="E116" s="112" t="s">
        <v>43</v>
      </c>
      <c r="F116" s="113">
        <f t="shared" si="0"/>
        <v>255.89600000000002</v>
      </c>
    </row>
    <row r="117" spans="1:6" ht="31.5" customHeight="1" x14ac:dyDescent="0.25">
      <c r="A117" s="108"/>
      <c r="B117" s="109"/>
      <c r="C117" s="110"/>
      <c r="D117" s="111" t="s">
        <v>6</v>
      </c>
      <c r="E117" s="112"/>
      <c r="F117" s="113"/>
    </row>
    <row r="118" spans="1:6" ht="31.5" customHeight="1" x14ac:dyDescent="0.25">
      <c r="A118" s="108">
        <v>54</v>
      </c>
      <c r="B118" s="109">
        <v>124.80000000000001</v>
      </c>
      <c r="C118" s="110" t="s">
        <v>51</v>
      </c>
      <c r="D118" s="111">
        <v>163.03</v>
      </c>
      <c r="E118" s="112" t="s">
        <v>43</v>
      </c>
      <c r="F118" s="113">
        <f t="shared" si="0"/>
        <v>20346.144</v>
      </c>
    </row>
    <row r="119" spans="1:6" ht="31.5" customHeight="1" x14ac:dyDescent="0.25">
      <c r="A119" s="108"/>
      <c r="B119" s="109"/>
      <c r="C119" s="110"/>
      <c r="D119" s="111" t="s">
        <v>6</v>
      </c>
      <c r="E119" s="112"/>
      <c r="F119" s="113"/>
    </row>
    <row r="120" spans="1:6" ht="31.5" customHeight="1" x14ac:dyDescent="0.25">
      <c r="A120" s="108">
        <v>55</v>
      </c>
      <c r="B120" s="109">
        <f>6+364.6</f>
        <v>370.6</v>
      </c>
      <c r="C120" s="110" t="s">
        <v>65</v>
      </c>
      <c r="D120" s="111">
        <v>287.01</v>
      </c>
      <c r="E120" s="112" t="s">
        <v>68</v>
      </c>
      <c r="F120" s="113">
        <f t="shared" si="0"/>
        <v>106365.906</v>
      </c>
    </row>
    <row r="121" spans="1:6" ht="31.5" customHeight="1" x14ac:dyDescent="0.25">
      <c r="A121" s="108"/>
      <c r="B121" s="109"/>
      <c r="C121" s="110"/>
      <c r="D121" s="111" t="s">
        <v>6</v>
      </c>
      <c r="E121" s="112"/>
      <c r="F121" s="113"/>
    </row>
    <row r="122" spans="1:6" ht="31.5" customHeight="1" x14ac:dyDescent="0.25">
      <c r="A122" s="108">
        <v>56</v>
      </c>
      <c r="B122" s="109">
        <v>54</v>
      </c>
      <c r="C122" s="110" t="s">
        <v>69</v>
      </c>
      <c r="D122" s="111">
        <v>596.3313333333333</v>
      </c>
      <c r="E122" s="112" t="s">
        <v>7</v>
      </c>
      <c r="F122" s="113">
        <f t="shared" si="0"/>
        <v>32201.892</v>
      </c>
    </row>
    <row r="123" spans="1:6" ht="31.5" customHeight="1" x14ac:dyDescent="0.25">
      <c r="A123" s="108"/>
      <c r="B123" s="109"/>
      <c r="C123" s="110"/>
      <c r="D123" s="111" t="s">
        <v>6</v>
      </c>
      <c r="E123" s="112"/>
      <c r="F123" s="113"/>
    </row>
    <row r="124" spans="1:6" ht="31.5" customHeight="1" x14ac:dyDescent="0.25">
      <c r="A124" s="108">
        <v>57</v>
      </c>
      <c r="B124" s="109">
        <v>3</v>
      </c>
      <c r="C124" s="110" t="s">
        <v>70</v>
      </c>
      <c r="D124" s="111">
        <v>788</v>
      </c>
      <c r="E124" s="112" t="s">
        <v>7</v>
      </c>
      <c r="F124" s="113">
        <f t="shared" si="0"/>
        <v>2364</v>
      </c>
    </row>
    <row r="125" spans="1:6" ht="31.5" customHeight="1" x14ac:dyDescent="0.25">
      <c r="A125" s="108"/>
      <c r="B125" s="109"/>
      <c r="C125" s="110"/>
      <c r="D125" s="111" t="s">
        <v>6</v>
      </c>
      <c r="E125" s="112"/>
      <c r="F125" s="113"/>
    </row>
    <row r="126" spans="1:6" ht="31.5" customHeight="1" x14ac:dyDescent="0.25">
      <c r="A126" s="108">
        <v>58</v>
      </c>
      <c r="B126" s="109">
        <v>1</v>
      </c>
      <c r="C126" s="110" t="s">
        <v>72</v>
      </c>
      <c r="D126" s="111">
        <v>439.4</v>
      </c>
      <c r="E126" s="112" t="s">
        <v>7</v>
      </c>
      <c r="F126" s="113">
        <f t="shared" si="0"/>
        <v>439.4</v>
      </c>
    </row>
    <row r="127" spans="1:6" ht="31.5" customHeight="1" x14ac:dyDescent="0.25">
      <c r="A127" s="108"/>
      <c r="B127" s="109"/>
      <c r="C127" s="110"/>
      <c r="D127" s="111" t="s">
        <v>6</v>
      </c>
      <c r="E127" s="112"/>
      <c r="F127" s="113"/>
    </row>
    <row r="128" spans="1:6" ht="31.5" customHeight="1" x14ac:dyDescent="0.25">
      <c r="A128" s="108">
        <v>59</v>
      </c>
      <c r="B128" s="109">
        <f>78+83</f>
        <v>161</v>
      </c>
      <c r="C128" s="110" t="s">
        <v>81</v>
      </c>
      <c r="D128" s="111">
        <v>319.87</v>
      </c>
      <c r="E128" s="112" t="s">
        <v>461</v>
      </c>
      <c r="F128" s="113">
        <f t="shared" si="0"/>
        <v>51499.07</v>
      </c>
    </row>
    <row r="129" spans="1:8" ht="31.5" customHeight="1" x14ac:dyDescent="0.25">
      <c r="A129" s="108"/>
      <c r="B129" s="109"/>
      <c r="C129" s="110"/>
      <c r="D129" s="111" t="s">
        <v>6</v>
      </c>
      <c r="E129" s="112"/>
      <c r="F129" s="113"/>
    </row>
    <row r="130" spans="1:8" ht="31.5" customHeight="1" x14ac:dyDescent="0.25">
      <c r="A130" s="108">
        <v>60</v>
      </c>
      <c r="B130" s="109">
        <f>115.7+348.56</f>
        <v>464.26</v>
      </c>
      <c r="C130" s="110" t="s">
        <v>83</v>
      </c>
      <c r="D130" s="111">
        <v>1800</v>
      </c>
      <c r="E130" s="112" t="s">
        <v>43</v>
      </c>
      <c r="F130" s="113">
        <f t="shared" si="0"/>
        <v>835668</v>
      </c>
    </row>
    <row r="131" spans="1:8" ht="31.5" customHeight="1" x14ac:dyDescent="0.25">
      <c r="A131" s="108"/>
      <c r="B131" s="109"/>
      <c r="C131" s="110"/>
      <c r="D131" s="111"/>
      <c r="E131" s="112"/>
      <c r="F131" s="113"/>
    </row>
    <row r="132" spans="1:8" ht="31.5" customHeight="1" x14ac:dyDescent="0.25">
      <c r="A132" s="108">
        <v>61</v>
      </c>
      <c r="B132" s="109">
        <v>48</v>
      </c>
      <c r="C132" s="110" t="s">
        <v>84</v>
      </c>
      <c r="D132" s="111">
        <v>1255</v>
      </c>
      <c r="E132" s="112" t="s">
        <v>77</v>
      </c>
      <c r="F132" s="113">
        <f t="shared" ref="F132:F192" si="1">+D132*B132</f>
        <v>60240</v>
      </c>
    </row>
    <row r="133" spans="1:8" ht="31.5" customHeight="1" x14ac:dyDescent="0.25">
      <c r="A133" s="108"/>
      <c r="B133" s="109"/>
      <c r="C133" s="110"/>
      <c r="D133" s="111" t="s">
        <v>78</v>
      </c>
      <c r="E133" s="112"/>
      <c r="F133" s="113"/>
    </row>
    <row r="134" spans="1:8" ht="31.5" customHeight="1" x14ac:dyDescent="0.25">
      <c r="A134" s="108">
        <v>62</v>
      </c>
      <c r="B134" s="109">
        <f>7.8+23.6</f>
        <v>31.400000000000002</v>
      </c>
      <c r="C134" s="110" t="s">
        <v>86</v>
      </c>
      <c r="D134" s="111">
        <v>400</v>
      </c>
      <c r="E134" s="112" t="s">
        <v>461</v>
      </c>
      <c r="F134" s="113">
        <f t="shared" si="1"/>
        <v>12560</v>
      </c>
    </row>
    <row r="135" spans="1:8" ht="31.5" customHeight="1" x14ac:dyDescent="0.25">
      <c r="A135" s="108"/>
      <c r="B135" s="109"/>
      <c r="C135" s="110"/>
      <c r="D135" s="111"/>
      <c r="E135" s="112"/>
      <c r="F135" s="113"/>
    </row>
    <row r="136" spans="1:8" ht="31.5" customHeight="1" x14ac:dyDescent="0.25">
      <c r="A136" s="108">
        <v>63</v>
      </c>
      <c r="B136" s="109">
        <v>266.45310000000001</v>
      </c>
      <c r="C136" s="110" t="s">
        <v>354</v>
      </c>
      <c r="D136" s="111">
        <v>373.22</v>
      </c>
      <c r="E136" s="112" t="s">
        <v>89</v>
      </c>
      <c r="F136" s="113">
        <f t="shared" si="1"/>
        <v>99445.625982000012</v>
      </c>
    </row>
    <row r="137" spans="1:8" ht="31.5" customHeight="1" x14ac:dyDescent="0.25">
      <c r="A137" s="108">
        <v>64</v>
      </c>
      <c r="B137" s="109">
        <v>125.5</v>
      </c>
      <c r="C137" s="110" t="s">
        <v>173</v>
      </c>
      <c r="D137" s="111">
        <v>180.24324000000001</v>
      </c>
      <c r="E137" s="112" t="s">
        <v>114</v>
      </c>
      <c r="F137" s="113">
        <f t="shared" si="1"/>
        <v>22620.526620000001</v>
      </c>
    </row>
    <row r="138" spans="1:8" ht="31.5" customHeight="1" x14ac:dyDescent="0.25">
      <c r="A138" s="108">
        <v>65</v>
      </c>
      <c r="B138" s="109">
        <v>50</v>
      </c>
      <c r="C138" s="110" t="s">
        <v>191</v>
      </c>
      <c r="D138" s="111">
        <v>151.97</v>
      </c>
      <c r="E138" s="112" t="s">
        <v>85</v>
      </c>
      <c r="F138" s="113">
        <f t="shared" si="1"/>
        <v>7598.5</v>
      </c>
    </row>
    <row r="139" spans="1:8" ht="31.5" customHeight="1" x14ac:dyDescent="0.25">
      <c r="A139" s="108">
        <v>66</v>
      </c>
      <c r="B139" s="109">
        <v>6</v>
      </c>
      <c r="C139" s="110" t="s">
        <v>462</v>
      </c>
      <c r="D139" s="111">
        <v>550</v>
      </c>
      <c r="E139" s="112" t="s">
        <v>7</v>
      </c>
      <c r="F139" s="113">
        <f t="shared" si="1"/>
        <v>3300</v>
      </c>
    </row>
    <row r="140" spans="1:8" ht="31.5" customHeight="1" x14ac:dyDescent="0.25">
      <c r="A140" s="108">
        <v>67</v>
      </c>
      <c r="B140" s="109">
        <v>68.7</v>
      </c>
      <c r="C140" s="110" t="s">
        <v>358</v>
      </c>
      <c r="D140" s="111">
        <v>400</v>
      </c>
      <c r="E140" s="112" t="s">
        <v>43</v>
      </c>
      <c r="F140" s="113">
        <f t="shared" si="1"/>
        <v>27480</v>
      </c>
    </row>
    <row r="141" spans="1:8" ht="31.5" customHeight="1" x14ac:dyDescent="0.25">
      <c r="A141" s="108"/>
      <c r="B141" s="109"/>
      <c r="C141" s="110"/>
      <c r="D141" s="111"/>
      <c r="E141" s="112"/>
      <c r="F141" s="113"/>
      <c r="H141" s="121">
        <f>SUM(F136:F140)</f>
        <v>160444.65260200002</v>
      </c>
    </row>
    <row r="142" spans="1:8" ht="31.5" customHeight="1" x14ac:dyDescent="0.25">
      <c r="A142" s="108">
        <v>68</v>
      </c>
      <c r="B142" s="109">
        <v>1</v>
      </c>
      <c r="C142" s="110" t="s">
        <v>391</v>
      </c>
      <c r="D142" s="111">
        <v>44640</v>
      </c>
      <c r="E142" s="112" t="s">
        <v>7</v>
      </c>
      <c r="F142" s="113">
        <f t="shared" si="1"/>
        <v>44640</v>
      </c>
    </row>
    <row r="143" spans="1:8" ht="31.5" customHeight="1" x14ac:dyDescent="0.25">
      <c r="A143" s="108"/>
      <c r="B143" s="109"/>
      <c r="C143" s="110"/>
      <c r="D143" s="111" t="s">
        <v>359</v>
      </c>
      <c r="E143" s="112"/>
      <c r="F143" s="113"/>
    </row>
    <row r="144" spans="1:8" ht="31.5" customHeight="1" x14ac:dyDescent="0.25">
      <c r="A144" s="108">
        <v>69</v>
      </c>
      <c r="B144" s="109">
        <v>1</v>
      </c>
      <c r="C144" s="110" t="s">
        <v>392</v>
      </c>
      <c r="D144" s="111">
        <v>11500</v>
      </c>
      <c r="E144" s="112" t="s">
        <v>7</v>
      </c>
      <c r="F144" s="113">
        <f t="shared" si="1"/>
        <v>11500</v>
      </c>
    </row>
    <row r="145" spans="1:6" ht="31.5" customHeight="1" x14ac:dyDescent="0.25">
      <c r="A145" s="108"/>
      <c r="B145" s="109"/>
      <c r="C145" s="110"/>
      <c r="D145" s="111" t="s">
        <v>359</v>
      </c>
      <c r="E145" s="112"/>
      <c r="F145" s="113"/>
    </row>
    <row r="146" spans="1:6" ht="31.5" customHeight="1" x14ac:dyDescent="0.25">
      <c r="A146" s="108">
        <v>70</v>
      </c>
      <c r="B146" s="109">
        <v>1</v>
      </c>
      <c r="C146" s="110" t="s">
        <v>393</v>
      </c>
      <c r="D146" s="111">
        <v>4976.3999999999996</v>
      </c>
      <c r="E146" s="112" t="s">
        <v>7</v>
      </c>
      <c r="F146" s="113">
        <f t="shared" si="1"/>
        <v>4976.3999999999996</v>
      </c>
    </row>
    <row r="147" spans="1:6" ht="31.5" customHeight="1" x14ac:dyDescent="0.25">
      <c r="A147" s="108"/>
      <c r="B147" s="109"/>
      <c r="C147" s="110"/>
      <c r="D147" s="111" t="s">
        <v>359</v>
      </c>
      <c r="E147" s="112"/>
      <c r="F147" s="113"/>
    </row>
    <row r="148" spans="1:6" ht="31.5" customHeight="1" x14ac:dyDescent="0.25">
      <c r="A148" s="108">
        <v>71</v>
      </c>
      <c r="B148" s="109"/>
      <c r="C148" s="110" t="s">
        <v>394</v>
      </c>
      <c r="D148" s="111"/>
      <c r="E148" s="112"/>
      <c r="F148" s="113"/>
    </row>
    <row r="149" spans="1:6" ht="31.5" customHeight="1" x14ac:dyDescent="0.25">
      <c r="A149" s="108" t="s">
        <v>360</v>
      </c>
      <c r="B149" s="109">
        <v>150</v>
      </c>
      <c r="C149" s="110" t="s">
        <v>361</v>
      </c>
      <c r="D149" s="111">
        <v>97.7</v>
      </c>
      <c r="E149" s="112" t="s">
        <v>85</v>
      </c>
      <c r="F149" s="113">
        <f t="shared" si="1"/>
        <v>14655</v>
      </c>
    </row>
    <row r="150" spans="1:6" ht="31.5" customHeight="1" x14ac:dyDescent="0.25">
      <c r="A150" s="108"/>
      <c r="B150" s="109"/>
      <c r="C150" s="110"/>
      <c r="D150" s="111" t="s">
        <v>362</v>
      </c>
      <c r="E150" s="112"/>
      <c r="F150" s="113"/>
    </row>
    <row r="151" spans="1:6" ht="31.5" customHeight="1" x14ac:dyDescent="0.25">
      <c r="A151" s="108">
        <v>72</v>
      </c>
      <c r="B151" s="109">
        <v>130</v>
      </c>
      <c r="C151" s="110" t="s">
        <v>395</v>
      </c>
      <c r="D151" s="111">
        <v>153</v>
      </c>
      <c r="E151" s="112" t="s">
        <v>85</v>
      </c>
      <c r="F151" s="113">
        <f t="shared" si="1"/>
        <v>19890</v>
      </c>
    </row>
    <row r="152" spans="1:6" ht="31.5" customHeight="1" x14ac:dyDescent="0.25">
      <c r="A152" s="108"/>
      <c r="B152" s="109"/>
      <c r="C152" s="110"/>
      <c r="D152" s="111" t="s">
        <v>359</v>
      </c>
      <c r="E152" s="112"/>
      <c r="F152" s="113"/>
    </row>
    <row r="153" spans="1:6" ht="31.5" customHeight="1" x14ac:dyDescent="0.25">
      <c r="A153" s="108">
        <v>73</v>
      </c>
      <c r="B153" s="109"/>
      <c r="C153" s="110" t="s">
        <v>396</v>
      </c>
      <c r="D153" s="111"/>
      <c r="E153" s="112"/>
      <c r="F153" s="113"/>
    </row>
    <row r="154" spans="1:6" ht="31.5" customHeight="1" x14ac:dyDescent="0.25">
      <c r="A154" s="108" t="s">
        <v>363</v>
      </c>
      <c r="B154" s="109">
        <v>15</v>
      </c>
      <c r="C154" s="110" t="s">
        <v>374</v>
      </c>
      <c r="D154" s="111">
        <v>15.99</v>
      </c>
      <c r="E154" s="112" t="s">
        <v>7</v>
      </c>
      <c r="F154" s="113">
        <f t="shared" si="1"/>
        <v>239.85</v>
      </c>
    </row>
    <row r="155" spans="1:6" ht="31.5" customHeight="1" x14ac:dyDescent="0.25">
      <c r="A155" s="108"/>
      <c r="B155" s="109"/>
      <c r="C155" s="110"/>
      <c r="D155" s="111" t="s">
        <v>365</v>
      </c>
      <c r="E155" s="112"/>
      <c r="F155" s="113"/>
    </row>
    <row r="156" spans="1:6" ht="31.5" customHeight="1" x14ac:dyDescent="0.25">
      <c r="A156" s="108" t="s">
        <v>366</v>
      </c>
      <c r="B156" s="109">
        <v>15</v>
      </c>
      <c r="C156" s="110" t="s">
        <v>397</v>
      </c>
      <c r="D156" s="111">
        <v>43.9</v>
      </c>
      <c r="E156" s="112" t="s">
        <v>7</v>
      </c>
      <c r="F156" s="113">
        <f t="shared" si="1"/>
        <v>658.5</v>
      </c>
    </row>
    <row r="157" spans="1:6" ht="31.5" customHeight="1" x14ac:dyDescent="0.25">
      <c r="A157" s="108"/>
      <c r="B157" s="109"/>
      <c r="C157" s="110"/>
      <c r="D157" s="111" t="s">
        <v>368</v>
      </c>
      <c r="E157" s="112"/>
      <c r="F157" s="113"/>
    </row>
    <row r="158" spans="1:6" ht="31.5" customHeight="1" x14ac:dyDescent="0.25">
      <c r="A158" s="108" t="s">
        <v>369</v>
      </c>
      <c r="B158" s="109">
        <v>15</v>
      </c>
      <c r="C158" s="110" t="s">
        <v>398</v>
      </c>
      <c r="D158" s="111">
        <v>35.65</v>
      </c>
      <c r="E158" s="112" t="s">
        <v>7</v>
      </c>
      <c r="F158" s="113">
        <f t="shared" si="1"/>
        <v>534.75</v>
      </c>
    </row>
    <row r="159" spans="1:6" ht="31.5" customHeight="1" x14ac:dyDescent="0.25">
      <c r="A159" s="108"/>
      <c r="B159" s="109"/>
      <c r="C159" s="110"/>
      <c r="D159" s="111" t="s">
        <v>370</v>
      </c>
      <c r="E159" s="112"/>
      <c r="F159" s="113"/>
    </row>
    <row r="160" spans="1:6" ht="31.5" customHeight="1" x14ac:dyDescent="0.25">
      <c r="A160" s="108" t="s">
        <v>372</v>
      </c>
      <c r="B160" s="109">
        <v>6</v>
      </c>
      <c r="C160" s="110" t="s">
        <v>399</v>
      </c>
      <c r="D160" s="111">
        <v>72.5</v>
      </c>
      <c r="E160" s="112" t="s">
        <v>7</v>
      </c>
      <c r="F160" s="113">
        <f t="shared" si="1"/>
        <v>435</v>
      </c>
    </row>
    <row r="161" spans="1:6" ht="31.5" customHeight="1" x14ac:dyDescent="0.25">
      <c r="A161" s="108"/>
      <c r="B161" s="109"/>
      <c r="C161" s="110"/>
      <c r="D161" s="111" t="s">
        <v>371</v>
      </c>
      <c r="E161" s="112"/>
      <c r="F161" s="113"/>
    </row>
    <row r="162" spans="1:6" ht="31.5" customHeight="1" x14ac:dyDescent="0.25">
      <c r="A162" s="108" t="s">
        <v>373</v>
      </c>
      <c r="B162" s="109">
        <v>4</v>
      </c>
      <c r="C162" s="110" t="s">
        <v>400</v>
      </c>
      <c r="D162" s="111">
        <v>54.9</v>
      </c>
      <c r="E162" s="112" t="s">
        <v>7</v>
      </c>
      <c r="F162" s="113">
        <f t="shared" si="1"/>
        <v>219.6</v>
      </c>
    </row>
    <row r="163" spans="1:6" ht="31.5" customHeight="1" x14ac:dyDescent="0.25">
      <c r="A163" s="108"/>
      <c r="B163" s="109"/>
      <c r="C163" s="110"/>
      <c r="D163" s="111" t="s">
        <v>375</v>
      </c>
      <c r="E163" s="112"/>
      <c r="F163" s="113"/>
    </row>
    <row r="164" spans="1:6" ht="31.5" customHeight="1" x14ac:dyDescent="0.25">
      <c r="A164" s="108" t="s">
        <v>376</v>
      </c>
      <c r="B164" s="109">
        <v>2</v>
      </c>
      <c r="C164" s="110" t="s">
        <v>401</v>
      </c>
      <c r="D164" s="111">
        <v>900</v>
      </c>
      <c r="E164" s="112" t="s">
        <v>7</v>
      </c>
      <c r="F164" s="113">
        <f t="shared" si="1"/>
        <v>1800</v>
      </c>
    </row>
    <row r="165" spans="1:6" ht="31.5" customHeight="1" x14ac:dyDescent="0.25">
      <c r="A165" s="108"/>
      <c r="B165" s="109"/>
      <c r="C165" s="110"/>
      <c r="D165" s="111"/>
      <c r="E165" s="112"/>
      <c r="F165" s="113"/>
    </row>
    <row r="166" spans="1:6" ht="31.5" customHeight="1" x14ac:dyDescent="0.25">
      <c r="A166" s="108" t="s">
        <v>377</v>
      </c>
      <c r="B166" s="109">
        <v>1</v>
      </c>
      <c r="C166" s="110" t="s">
        <v>402</v>
      </c>
      <c r="D166" s="111">
        <v>704</v>
      </c>
      <c r="E166" s="112" t="s">
        <v>7</v>
      </c>
      <c r="F166" s="113">
        <f t="shared" si="1"/>
        <v>704</v>
      </c>
    </row>
    <row r="167" spans="1:6" ht="31.5" customHeight="1" x14ac:dyDescent="0.25">
      <c r="A167" s="108"/>
      <c r="B167" s="109"/>
      <c r="C167" s="110"/>
      <c r="D167" s="111" t="s">
        <v>375</v>
      </c>
      <c r="E167" s="112"/>
      <c r="F167" s="113"/>
    </row>
    <row r="168" spans="1:6" ht="31.5" customHeight="1" x14ac:dyDescent="0.25">
      <c r="A168" s="108" t="s">
        <v>378</v>
      </c>
      <c r="B168" s="109">
        <v>1</v>
      </c>
      <c r="C168" s="110" t="s">
        <v>403</v>
      </c>
      <c r="D168" s="111">
        <v>800</v>
      </c>
      <c r="E168" s="112" t="s">
        <v>7</v>
      </c>
      <c r="F168" s="113">
        <f t="shared" si="1"/>
        <v>800</v>
      </c>
    </row>
    <row r="169" spans="1:6" ht="31.5" customHeight="1" x14ac:dyDescent="0.25">
      <c r="A169" s="108"/>
      <c r="B169" s="109"/>
      <c r="C169" s="110"/>
      <c r="D169" s="111"/>
      <c r="E169" s="112"/>
      <c r="F169" s="113"/>
    </row>
    <row r="170" spans="1:6" ht="31.5" customHeight="1" x14ac:dyDescent="0.25">
      <c r="A170" s="108" t="s">
        <v>379</v>
      </c>
      <c r="B170" s="109">
        <v>5</v>
      </c>
      <c r="C170" s="110" t="s">
        <v>364</v>
      </c>
      <c r="D170" s="111">
        <v>24</v>
      </c>
      <c r="E170" s="112" t="s">
        <v>7</v>
      </c>
      <c r="F170" s="113">
        <f t="shared" si="1"/>
        <v>120</v>
      </c>
    </row>
    <row r="171" spans="1:6" ht="31.5" customHeight="1" x14ac:dyDescent="0.25">
      <c r="A171" s="108"/>
      <c r="B171" s="109"/>
      <c r="C171" s="110"/>
      <c r="D171" s="111"/>
      <c r="E171" s="112"/>
      <c r="F171" s="113"/>
    </row>
    <row r="172" spans="1:6" ht="31.5" customHeight="1" x14ac:dyDescent="0.25">
      <c r="A172" s="108" t="s">
        <v>380</v>
      </c>
      <c r="B172" s="109">
        <v>5</v>
      </c>
      <c r="C172" s="110" t="s">
        <v>367</v>
      </c>
      <c r="D172" s="111">
        <v>28</v>
      </c>
      <c r="E172" s="112" t="s">
        <v>7</v>
      </c>
      <c r="F172" s="113">
        <f t="shared" si="1"/>
        <v>140</v>
      </c>
    </row>
    <row r="173" spans="1:6" ht="31.5" customHeight="1" x14ac:dyDescent="0.25">
      <c r="A173" s="108"/>
      <c r="B173" s="109"/>
      <c r="C173" s="110"/>
      <c r="D173" s="111"/>
      <c r="E173" s="112"/>
      <c r="F173" s="113"/>
    </row>
    <row r="174" spans="1:6" ht="31.5" customHeight="1" x14ac:dyDescent="0.25">
      <c r="A174" s="108" t="s">
        <v>381</v>
      </c>
      <c r="B174" s="109"/>
      <c r="C174" s="110" t="s">
        <v>404</v>
      </c>
      <c r="D174" s="111"/>
      <c r="E174" s="112"/>
      <c r="F174" s="113"/>
    </row>
    <row r="175" spans="1:6" ht="31.5" customHeight="1" x14ac:dyDescent="0.25">
      <c r="A175" s="108"/>
      <c r="B175" s="109">
        <v>1</v>
      </c>
      <c r="C175" s="110" t="s">
        <v>405</v>
      </c>
      <c r="D175" s="111">
        <v>28</v>
      </c>
      <c r="E175" s="112" t="s">
        <v>7</v>
      </c>
      <c r="F175" s="113">
        <f t="shared" si="1"/>
        <v>28</v>
      </c>
    </row>
    <row r="176" spans="1:6" ht="31.5" customHeight="1" x14ac:dyDescent="0.25">
      <c r="A176" s="108"/>
      <c r="B176" s="109"/>
      <c r="C176" s="110"/>
      <c r="D176" s="111"/>
      <c r="E176" s="112"/>
      <c r="F176" s="113"/>
    </row>
    <row r="177" spans="1:8" ht="31.5" customHeight="1" x14ac:dyDescent="0.25">
      <c r="A177" s="108">
        <v>74</v>
      </c>
      <c r="B177" s="109">
        <v>40</v>
      </c>
      <c r="C177" s="110" t="s">
        <v>406</v>
      </c>
      <c r="D177" s="111">
        <v>49.76</v>
      </c>
      <c r="E177" s="112" t="s">
        <v>85</v>
      </c>
      <c r="F177" s="113">
        <f t="shared" si="1"/>
        <v>1990.3999999999999</v>
      </c>
    </row>
    <row r="178" spans="1:8" ht="31.5" customHeight="1" x14ac:dyDescent="0.25">
      <c r="A178" s="108"/>
      <c r="B178" s="109"/>
      <c r="C178" s="110"/>
      <c r="D178" s="111" t="s">
        <v>382</v>
      </c>
      <c r="E178" s="112"/>
      <c r="F178" s="113"/>
    </row>
    <row r="179" spans="1:8" ht="31.5" customHeight="1" x14ac:dyDescent="0.25">
      <c r="A179" s="108">
        <v>75</v>
      </c>
      <c r="B179" s="109">
        <v>10</v>
      </c>
      <c r="C179" s="110" t="s">
        <v>407</v>
      </c>
      <c r="D179" s="111">
        <v>105.53</v>
      </c>
      <c r="E179" s="112" t="s">
        <v>85</v>
      </c>
      <c r="F179" s="113">
        <f t="shared" si="1"/>
        <v>1055.3</v>
      </c>
    </row>
    <row r="180" spans="1:8" ht="31.5" customHeight="1" x14ac:dyDescent="0.25">
      <c r="A180" s="108"/>
      <c r="B180" s="109"/>
      <c r="C180" s="110"/>
      <c r="D180" s="111" t="s">
        <v>382</v>
      </c>
      <c r="E180" s="112"/>
      <c r="F180" s="113"/>
    </row>
    <row r="181" spans="1:8" ht="31.5" customHeight="1" x14ac:dyDescent="0.25">
      <c r="A181" s="108">
        <v>76</v>
      </c>
      <c r="B181" s="109"/>
      <c r="C181" s="110" t="s">
        <v>408</v>
      </c>
      <c r="D181" s="111"/>
      <c r="E181" s="112"/>
      <c r="F181" s="113"/>
    </row>
    <row r="182" spans="1:8" ht="31.5" customHeight="1" x14ac:dyDescent="0.25">
      <c r="A182" s="108" t="s">
        <v>44</v>
      </c>
      <c r="B182" s="109">
        <v>24</v>
      </c>
      <c r="C182" s="110" t="s">
        <v>409</v>
      </c>
      <c r="D182" s="111">
        <v>781</v>
      </c>
      <c r="E182" s="112" t="s">
        <v>85</v>
      </c>
      <c r="F182" s="113">
        <f t="shared" si="1"/>
        <v>18744</v>
      </c>
    </row>
    <row r="183" spans="1:8" ht="31.5" customHeight="1" x14ac:dyDescent="0.25">
      <c r="A183" s="108"/>
      <c r="B183" s="109"/>
      <c r="C183" s="110"/>
      <c r="D183" s="111" t="s">
        <v>359</v>
      </c>
      <c r="E183" s="112"/>
      <c r="F183" s="113"/>
    </row>
    <row r="184" spans="1:8" ht="31.5" customHeight="1" x14ac:dyDescent="0.25">
      <c r="A184" s="108">
        <v>77</v>
      </c>
      <c r="B184" s="109">
        <v>100</v>
      </c>
      <c r="C184" s="110" t="s">
        <v>410</v>
      </c>
      <c r="D184" s="111">
        <v>28</v>
      </c>
      <c r="E184" s="112" t="s">
        <v>383</v>
      </c>
      <c r="F184" s="113">
        <f t="shared" si="1"/>
        <v>2800</v>
      </c>
    </row>
    <row r="185" spans="1:8" ht="31.5" customHeight="1" x14ac:dyDescent="0.25">
      <c r="A185" s="108"/>
      <c r="B185" s="109"/>
      <c r="C185" s="110"/>
      <c r="D185" s="111"/>
      <c r="E185" s="112"/>
      <c r="F185" s="113"/>
    </row>
    <row r="186" spans="1:8" ht="31.5" customHeight="1" x14ac:dyDescent="0.25">
      <c r="A186" s="108">
        <v>78</v>
      </c>
      <c r="B186" s="109">
        <v>12</v>
      </c>
      <c r="C186" s="110" t="s">
        <v>412</v>
      </c>
      <c r="D186" s="111">
        <v>385</v>
      </c>
      <c r="E186" s="112" t="s">
        <v>383</v>
      </c>
      <c r="F186" s="113">
        <f t="shared" si="1"/>
        <v>4620</v>
      </c>
    </row>
    <row r="187" spans="1:8" ht="31.5" customHeight="1" x14ac:dyDescent="0.25">
      <c r="A187" s="108"/>
      <c r="B187" s="109"/>
      <c r="C187" s="110"/>
      <c r="D187" s="111"/>
      <c r="E187" s="112"/>
      <c r="F187" s="113"/>
    </row>
    <row r="188" spans="1:8" ht="31.5" customHeight="1" x14ac:dyDescent="0.25">
      <c r="A188" s="108">
        <v>79</v>
      </c>
      <c r="B188" s="109">
        <v>88</v>
      </c>
      <c r="C188" s="110" t="s">
        <v>414</v>
      </c>
      <c r="D188" s="111">
        <v>413</v>
      </c>
      <c r="E188" s="112" t="s">
        <v>383</v>
      </c>
      <c r="F188" s="113">
        <f t="shared" si="1"/>
        <v>36344</v>
      </c>
    </row>
    <row r="189" spans="1:8" ht="31.5" customHeight="1" x14ac:dyDescent="0.25">
      <c r="A189" s="108"/>
      <c r="B189" s="109"/>
      <c r="C189" s="110"/>
      <c r="D189" s="111"/>
      <c r="E189" s="112"/>
      <c r="F189" s="113"/>
    </row>
    <row r="190" spans="1:8" ht="31.5" customHeight="1" x14ac:dyDescent="0.25">
      <c r="A190" s="108">
        <v>80</v>
      </c>
      <c r="B190" s="109">
        <v>12</v>
      </c>
      <c r="C190" s="110" t="s">
        <v>415</v>
      </c>
      <c r="D190" s="111">
        <v>482</v>
      </c>
      <c r="E190" s="112" t="s">
        <v>383</v>
      </c>
      <c r="F190" s="113">
        <f t="shared" si="1"/>
        <v>5784</v>
      </c>
    </row>
    <row r="191" spans="1:8" ht="31.5" customHeight="1" x14ac:dyDescent="0.25">
      <c r="A191" s="108"/>
      <c r="B191" s="109"/>
      <c r="C191" s="110"/>
      <c r="D191" s="111" t="s">
        <v>384</v>
      </c>
      <c r="E191" s="112"/>
      <c r="F191" s="113"/>
    </row>
    <row r="192" spans="1:8" ht="31.5" customHeight="1" x14ac:dyDescent="0.25">
      <c r="A192" s="108">
        <v>81</v>
      </c>
      <c r="B192" s="109">
        <v>1121.5</v>
      </c>
      <c r="C192" s="110" t="s">
        <v>457</v>
      </c>
      <c r="D192" s="111">
        <v>900</v>
      </c>
      <c r="E192" s="112" t="s">
        <v>43</v>
      </c>
      <c r="F192" s="113">
        <f t="shared" si="1"/>
        <v>1009350</v>
      </c>
      <c r="H192" s="121"/>
    </row>
    <row r="193" spans="1:8" ht="31.5" customHeight="1" x14ac:dyDescent="0.25">
      <c r="A193" s="108"/>
      <c r="B193" s="109"/>
      <c r="C193" s="110"/>
      <c r="D193" s="111"/>
      <c r="E193" s="112"/>
      <c r="F193" s="113"/>
      <c r="H193" s="121"/>
    </row>
    <row r="194" spans="1:8" ht="31.5" customHeight="1" x14ac:dyDescent="0.25">
      <c r="A194" s="108">
        <v>82</v>
      </c>
      <c r="B194" s="109">
        <v>255</v>
      </c>
      <c r="C194" s="110" t="s">
        <v>453</v>
      </c>
      <c r="D194" s="111">
        <v>106.89990740740741</v>
      </c>
      <c r="E194" s="112" t="s">
        <v>85</v>
      </c>
      <c r="F194" s="113">
        <f t="shared" ref="F194:F214" si="2">+D194*B194</f>
        <v>27259.476388888888</v>
      </c>
      <c r="H194" s="121"/>
    </row>
    <row r="195" spans="1:8" ht="31.5" customHeight="1" x14ac:dyDescent="0.25">
      <c r="A195" s="108"/>
      <c r="B195" s="109"/>
      <c r="C195" s="110"/>
      <c r="D195" s="111"/>
      <c r="E195" s="112"/>
      <c r="F195" s="113"/>
      <c r="H195" s="121"/>
    </row>
    <row r="196" spans="1:8" ht="31.5" customHeight="1" x14ac:dyDescent="0.25">
      <c r="A196" s="108">
        <v>83</v>
      </c>
      <c r="B196" s="109">
        <v>12</v>
      </c>
      <c r="C196" s="110" t="s">
        <v>452</v>
      </c>
      <c r="D196" s="111">
        <v>2379.52</v>
      </c>
      <c r="E196" s="112" t="s">
        <v>186</v>
      </c>
      <c r="F196" s="113">
        <f t="shared" si="2"/>
        <v>28554.239999999998</v>
      </c>
      <c r="H196" s="121"/>
    </row>
    <row r="197" spans="1:8" ht="31.5" customHeight="1" x14ac:dyDescent="0.25">
      <c r="A197" s="108"/>
      <c r="B197" s="109"/>
      <c r="C197" s="110"/>
      <c r="D197" s="111"/>
      <c r="E197" s="112"/>
      <c r="F197" s="113"/>
      <c r="H197" s="121"/>
    </row>
    <row r="198" spans="1:8" ht="31.5" customHeight="1" x14ac:dyDescent="0.25">
      <c r="A198" s="108">
        <v>84</v>
      </c>
      <c r="B198" s="109">
        <v>26</v>
      </c>
      <c r="C198" s="110" t="s">
        <v>451</v>
      </c>
      <c r="D198" s="111">
        <v>629.99700000000007</v>
      </c>
      <c r="E198" s="112" t="s">
        <v>186</v>
      </c>
      <c r="F198" s="113">
        <f t="shared" si="2"/>
        <v>16379.922000000002</v>
      </c>
      <c r="H198" s="121"/>
    </row>
    <row r="199" spans="1:8" ht="31.5" customHeight="1" x14ac:dyDescent="0.25">
      <c r="A199" s="108"/>
      <c r="B199" s="109"/>
      <c r="C199" s="110"/>
      <c r="D199" s="111"/>
      <c r="E199" s="112"/>
      <c r="F199" s="113"/>
      <c r="H199" s="121"/>
    </row>
    <row r="200" spans="1:8" ht="31.5" customHeight="1" x14ac:dyDescent="0.25">
      <c r="A200" s="108">
        <v>85</v>
      </c>
      <c r="B200" s="109">
        <v>130</v>
      </c>
      <c r="C200" s="110" t="s">
        <v>450</v>
      </c>
      <c r="D200" s="111">
        <v>518.65</v>
      </c>
      <c r="E200" s="112" t="s">
        <v>85</v>
      </c>
      <c r="F200" s="113">
        <f t="shared" si="2"/>
        <v>67424.5</v>
      </c>
      <c r="H200" s="121"/>
    </row>
    <row r="201" spans="1:8" ht="31.5" customHeight="1" x14ac:dyDescent="0.25">
      <c r="A201" s="108"/>
      <c r="B201" s="109"/>
      <c r="C201" s="110"/>
      <c r="D201" s="111"/>
      <c r="E201" s="112"/>
      <c r="F201" s="113"/>
      <c r="H201" s="121"/>
    </row>
    <row r="202" spans="1:8" ht="31.5" customHeight="1" x14ac:dyDescent="0.25">
      <c r="A202" s="108">
        <v>86</v>
      </c>
      <c r="B202" s="109">
        <v>130</v>
      </c>
      <c r="C202" s="110" t="s">
        <v>449</v>
      </c>
      <c r="D202" s="111">
        <v>406.75</v>
      </c>
      <c r="E202" s="112" t="s">
        <v>85</v>
      </c>
      <c r="F202" s="113">
        <f t="shared" si="2"/>
        <v>52877.5</v>
      </c>
      <c r="H202" s="121"/>
    </row>
    <row r="203" spans="1:8" ht="31.5" customHeight="1" x14ac:dyDescent="0.25">
      <c r="A203" s="108"/>
      <c r="B203" s="109"/>
      <c r="C203" s="110"/>
      <c r="D203" s="111"/>
      <c r="E203" s="112"/>
      <c r="F203" s="113"/>
      <c r="H203" s="121"/>
    </row>
    <row r="204" spans="1:8" ht="31.5" customHeight="1" x14ac:dyDescent="0.25">
      <c r="A204" s="108">
        <v>87</v>
      </c>
      <c r="B204" s="109">
        <v>30</v>
      </c>
      <c r="C204" s="110" t="s">
        <v>448</v>
      </c>
      <c r="D204" s="111">
        <v>250</v>
      </c>
      <c r="E204" s="112" t="s">
        <v>186</v>
      </c>
      <c r="F204" s="113">
        <f t="shared" si="2"/>
        <v>7500</v>
      </c>
      <c r="H204" s="121"/>
    </row>
    <row r="205" spans="1:8" ht="31.5" customHeight="1" x14ac:dyDescent="0.25">
      <c r="A205" s="108"/>
      <c r="B205" s="109"/>
      <c r="C205" s="110"/>
      <c r="D205" s="111"/>
      <c r="E205" s="112"/>
      <c r="F205" s="113"/>
      <c r="H205" s="121"/>
    </row>
    <row r="206" spans="1:8" ht="31.5" customHeight="1" x14ac:dyDescent="0.25">
      <c r="A206" s="108">
        <v>88</v>
      </c>
      <c r="B206" s="109">
        <v>9.5</v>
      </c>
      <c r="C206" s="110" t="s">
        <v>447</v>
      </c>
      <c r="D206" s="111">
        <v>2670</v>
      </c>
      <c r="E206" s="112" t="s">
        <v>43</v>
      </c>
      <c r="F206" s="113">
        <f t="shared" si="2"/>
        <v>25365</v>
      </c>
      <c r="H206" s="121"/>
    </row>
    <row r="207" spans="1:8" ht="31.5" customHeight="1" x14ac:dyDescent="0.25">
      <c r="A207" s="108"/>
      <c r="B207" s="109"/>
      <c r="C207" s="110"/>
      <c r="D207" s="111"/>
      <c r="E207" s="112"/>
      <c r="F207" s="113"/>
      <c r="H207" s="121"/>
    </row>
    <row r="208" spans="1:8" ht="31.5" customHeight="1" x14ac:dyDescent="0.25">
      <c r="A208" s="108">
        <v>89</v>
      </c>
      <c r="B208" s="109">
        <v>4</v>
      </c>
      <c r="C208" s="110" t="s">
        <v>446</v>
      </c>
      <c r="D208" s="111">
        <v>604</v>
      </c>
      <c r="E208" s="112" t="s">
        <v>186</v>
      </c>
      <c r="F208" s="113">
        <f t="shared" si="2"/>
        <v>2416</v>
      </c>
      <c r="H208" s="121"/>
    </row>
    <row r="209" spans="1:9" ht="31.5" customHeight="1" x14ac:dyDescent="0.25">
      <c r="A209" s="108"/>
      <c r="B209" s="109"/>
      <c r="C209" s="110"/>
      <c r="D209" s="111"/>
      <c r="E209" s="112"/>
      <c r="F209" s="113"/>
      <c r="H209" s="121"/>
    </row>
    <row r="210" spans="1:9" ht="31.5" customHeight="1" x14ac:dyDescent="0.25">
      <c r="A210" s="108">
        <v>90</v>
      </c>
      <c r="B210" s="109">
        <v>8</v>
      </c>
      <c r="C210" s="110" t="s">
        <v>454</v>
      </c>
      <c r="D210" s="111">
        <v>639.6</v>
      </c>
      <c r="E210" s="112" t="s">
        <v>43</v>
      </c>
      <c r="F210" s="113">
        <f t="shared" si="2"/>
        <v>5116.8</v>
      </c>
      <c r="H210" s="121"/>
    </row>
    <row r="211" spans="1:9" ht="31.5" customHeight="1" x14ac:dyDescent="0.25">
      <c r="A211" s="108"/>
      <c r="B211" s="109"/>
      <c r="C211" s="110"/>
      <c r="D211" s="111"/>
      <c r="E211" s="112"/>
      <c r="F211" s="113"/>
      <c r="H211" s="121"/>
    </row>
    <row r="212" spans="1:9" ht="31.5" customHeight="1" x14ac:dyDescent="0.25">
      <c r="A212" s="108">
        <v>91</v>
      </c>
      <c r="B212" s="109">
        <v>83</v>
      </c>
      <c r="C212" s="110" t="s">
        <v>463</v>
      </c>
      <c r="D212" s="111">
        <v>31.5</v>
      </c>
      <c r="E212" s="112" t="s">
        <v>43</v>
      </c>
      <c r="F212" s="113">
        <f t="shared" si="2"/>
        <v>2614.5</v>
      </c>
      <c r="H212" s="121"/>
    </row>
    <row r="213" spans="1:9" ht="31.5" customHeight="1" x14ac:dyDescent="0.25">
      <c r="A213" s="108"/>
      <c r="B213" s="109"/>
      <c r="C213" s="110"/>
      <c r="D213" s="111"/>
      <c r="E213" s="112"/>
      <c r="F213" s="113"/>
      <c r="H213" s="121"/>
    </row>
    <row r="214" spans="1:9" ht="31.5" customHeight="1" x14ac:dyDescent="0.25">
      <c r="A214" s="108">
        <v>92</v>
      </c>
      <c r="B214" s="109">
        <v>15</v>
      </c>
      <c r="C214" s="110" t="s">
        <v>455</v>
      </c>
      <c r="D214" s="111">
        <v>347.00100000000003</v>
      </c>
      <c r="E214" s="112" t="s">
        <v>186</v>
      </c>
      <c r="F214" s="113">
        <f t="shared" si="2"/>
        <v>5205.0150000000003</v>
      </c>
      <c r="H214" s="121"/>
    </row>
    <row r="215" spans="1:9" ht="31.5" customHeight="1" x14ac:dyDescent="0.25">
      <c r="A215" s="108"/>
      <c r="B215" s="109"/>
      <c r="C215" s="110"/>
      <c r="D215" s="111"/>
      <c r="E215" s="112"/>
      <c r="F215" s="113"/>
      <c r="H215" s="121"/>
    </row>
    <row r="216" spans="1:9" ht="24.75" customHeight="1" x14ac:dyDescent="0.3">
      <c r="A216" s="115"/>
      <c r="B216" s="115"/>
      <c r="C216" s="115" t="s">
        <v>8</v>
      </c>
      <c r="D216" s="115"/>
      <c r="E216" s="115"/>
      <c r="F216" s="124" t="e">
        <f>SUM(F4:F214)+9529.24</f>
        <v>#REF!</v>
      </c>
      <c r="G216" s="124"/>
      <c r="H216" s="124" t="e">
        <f>+#REF!</f>
        <v>#REF!</v>
      </c>
      <c r="I216" s="121" t="e">
        <f>+H216-F216</f>
        <v>#REF!</v>
      </c>
    </row>
    <row r="217" spans="1:9" s="77" customFormat="1" ht="26.25" customHeight="1" x14ac:dyDescent="0.3">
      <c r="A217" s="73"/>
      <c r="B217" s="73"/>
      <c r="C217" s="78" t="s">
        <v>385</v>
      </c>
      <c r="D217" s="73"/>
      <c r="E217" s="75">
        <v>0.06</v>
      </c>
      <c r="F217" s="76" t="e">
        <f>F216*E217</f>
        <v>#REF!</v>
      </c>
    </row>
    <row r="218" spans="1:9" s="77" customFormat="1" ht="26.25" customHeight="1" x14ac:dyDescent="0.3">
      <c r="A218" s="73"/>
      <c r="B218" s="73"/>
      <c r="C218" s="78" t="s">
        <v>386</v>
      </c>
      <c r="D218" s="73"/>
      <c r="E218" s="75">
        <v>0.06</v>
      </c>
      <c r="F218" s="76" t="e">
        <f>F216*$E218</f>
        <v>#REF!</v>
      </c>
    </row>
    <row r="219" spans="1:9" s="77" customFormat="1" ht="26.25" customHeight="1" x14ac:dyDescent="0.3">
      <c r="A219" s="73"/>
      <c r="B219" s="73"/>
      <c r="C219" s="74" t="s">
        <v>387</v>
      </c>
      <c r="D219" s="73"/>
      <c r="E219" s="75"/>
      <c r="F219" s="76" t="e">
        <f>SUM(F216:F218)</f>
        <v>#REF!</v>
      </c>
    </row>
    <row r="220" spans="1:9" s="77" customFormat="1" ht="26.25" customHeight="1" x14ac:dyDescent="0.3">
      <c r="A220" s="73"/>
      <c r="B220" s="73"/>
      <c r="C220" s="78" t="s">
        <v>388</v>
      </c>
      <c r="D220" s="73"/>
      <c r="E220" s="75">
        <v>0.01</v>
      </c>
      <c r="F220" s="76" t="e">
        <f>F219*E220</f>
        <v>#REF!</v>
      </c>
    </row>
    <row r="221" spans="1:9" s="77" customFormat="1" ht="26.25" customHeight="1" x14ac:dyDescent="0.3">
      <c r="A221" s="73"/>
      <c r="B221" s="73"/>
      <c r="C221" s="78" t="s">
        <v>389</v>
      </c>
      <c r="D221" s="73"/>
      <c r="E221" s="75">
        <v>2.5000000000000001E-2</v>
      </c>
      <c r="F221" s="76" t="e">
        <f>F219*E221</f>
        <v>#REF!</v>
      </c>
    </row>
    <row r="222" spans="1:9" s="77" customFormat="1" ht="26.25" customHeight="1" x14ac:dyDescent="0.3">
      <c r="A222" s="73"/>
      <c r="B222" s="73"/>
      <c r="C222" s="78" t="s">
        <v>390</v>
      </c>
      <c r="D222" s="73"/>
      <c r="E222" s="75">
        <v>7.4999999999999997E-2</v>
      </c>
      <c r="F222" s="76" t="e">
        <f>F219*E222</f>
        <v>#REF!</v>
      </c>
    </row>
    <row r="223" spans="1:9" s="77" customFormat="1" ht="26.25" customHeight="1" x14ac:dyDescent="0.3">
      <c r="A223" s="73"/>
      <c r="B223" s="73"/>
      <c r="C223" s="74" t="s">
        <v>8</v>
      </c>
      <c r="D223" s="73"/>
      <c r="E223" s="75"/>
      <c r="F223" s="76" t="e">
        <f>SUM(F219:F222)</f>
        <v>#REF!</v>
      </c>
    </row>
    <row r="225" spans="6:6" x14ac:dyDescent="0.25">
      <c r="F225" s="120">
        <v>11198644.220552294</v>
      </c>
    </row>
    <row r="228" spans="6:6" x14ac:dyDescent="0.25">
      <c r="F228" s="121" t="e">
        <f>+F225-F223</f>
        <v>#REF!</v>
      </c>
    </row>
  </sheetData>
  <autoFilter ref="A3:F223"/>
  <mergeCells count="2">
    <mergeCell ref="A1:F1"/>
    <mergeCell ref="A2:F2"/>
  </mergeCells>
  <printOptions horizontalCentered="1"/>
  <pageMargins left="0.74803149606299213" right="0.19685039370078741" top="0.47244094488188981" bottom="0.59055118110236227" header="0.27559055118110237" footer="0.19685039370078741"/>
  <pageSetup paperSize="9" fitToHeight="8"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7"/>
  <sheetViews>
    <sheetView workbookViewId="0">
      <selection activeCell="C48" sqref="C48"/>
    </sheetView>
  </sheetViews>
  <sheetFormatPr defaultRowHeight="13.5" x14ac:dyDescent="0.25"/>
  <cols>
    <col min="1" max="1" width="9" style="307"/>
    <col min="2" max="2" width="48.75" style="307" customWidth="1"/>
    <col min="3" max="3" width="7.625" style="307" customWidth="1"/>
    <col min="4" max="4" width="13.875" style="307" bestFit="1" customWidth="1"/>
    <col min="5" max="7" width="9" style="307"/>
    <col min="8" max="8" width="10.5" style="307" bestFit="1" customWidth="1"/>
    <col min="9" max="9" width="45.375" style="307" customWidth="1"/>
    <col min="10" max="16384" width="9" style="307"/>
  </cols>
  <sheetData>
    <row r="1" spans="1:10" ht="24.95" customHeight="1" x14ac:dyDescent="0.25">
      <c r="A1" s="308"/>
      <c r="B1" s="308" t="s">
        <v>1212</v>
      </c>
      <c r="C1" s="308"/>
      <c r="D1" s="308" t="s">
        <v>87</v>
      </c>
      <c r="E1" s="308"/>
      <c r="F1" s="308"/>
      <c r="G1" s="308"/>
      <c r="H1" s="308"/>
      <c r="I1" s="308"/>
      <c r="J1" s="308"/>
    </row>
    <row r="2" spans="1:10" ht="24.95" customHeight="1" x14ac:dyDescent="0.25">
      <c r="A2" s="309"/>
      <c r="B2" s="309" t="s">
        <v>1213</v>
      </c>
      <c r="C2" s="309"/>
      <c r="D2" s="309"/>
      <c r="E2" s="309"/>
      <c r="F2" s="309"/>
      <c r="G2" s="309"/>
      <c r="H2" s="309"/>
      <c r="I2" s="309"/>
      <c r="J2" s="309"/>
    </row>
    <row r="3" spans="1:10" ht="24.95" customHeight="1" x14ac:dyDescent="0.25">
      <c r="A3" s="309" t="s">
        <v>816</v>
      </c>
      <c r="B3" s="309" t="s">
        <v>817</v>
      </c>
      <c r="C3" s="309"/>
      <c r="D3" s="309" t="s">
        <v>818</v>
      </c>
      <c r="E3" s="309"/>
      <c r="F3" s="309"/>
      <c r="G3" s="309"/>
      <c r="H3" s="309"/>
      <c r="I3" s="309"/>
      <c r="J3" s="309"/>
    </row>
    <row r="4" spans="1:10" ht="24.95" customHeight="1" x14ac:dyDescent="0.25">
      <c r="A4" s="309"/>
      <c r="B4" s="309" t="s">
        <v>87</v>
      </c>
      <c r="C4" s="309"/>
      <c r="D4" s="309" t="s">
        <v>87</v>
      </c>
      <c r="E4" s="309" t="s">
        <v>1214</v>
      </c>
      <c r="F4" s="309"/>
      <c r="G4" s="309"/>
      <c r="H4" s="309" t="s">
        <v>87</v>
      </c>
      <c r="I4" s="309"/>
      <c r="J4" s="309"/>
    </row>
    <row r="5" spans="1:10" ht="24.95" customHeight="1" x14ac:dyDescent="0.25">
      <c r="A5" s="309" t="s">
        <v>1215</v>
      </c>
      <c r="B5" s="309" t="s">
        <v>1216</v>
      </c>
      <c r="C5" s="309" t="s">
        <v>1217</v>
      </c>
      <c r="D5" s="309" t="s">
        <v>1218</v>
      </c>
      <c r="E5" s="309" t="s">
        <v>8</v>
      </c>
      <c r="F5" s="309" t="s">
        <v>1219</v>
      </c>
      <c r="G5" s="309" t="s">
        <v>1220</v>
      </c>
      <c r="H5" s="309" t="s">
        <v>1221</v>
      </c>
      <c r="I5" s="309" t="s">
        <v>1222</v>
      </c>
      <c r="J5" s="309"/>
    </row>
    <row r="6" spans="1:10" ht="24.95" customHeight="1" x14ac:dyDescent="0.25">
      <c r="A6" s="309"/>
      <c r="B6" s="309"/>
      <c r="C6" s="309"/>
      <c r="D6" s="309"/>
      <c r="E6" s="309" t="s">
        <v>1223</v>
      </c>
      <c r="F6" s="309" t="s">
        <v>1221</v>
      </c>
      <c r="G6" s="309" t="s">
        <v>1224</v>
      </c>
      <c r="H6" s="309" t="s">
        <v>1225</v>
      </c>
      <c r="I6" s="309"/>
      <c r="J6" s="309"/>
    </row>
    <row r="7" spans="1:10" ht="24.95" customHeight="1" x14ac:dyDescent="0.25">
      <c r="A7" s="310" t="s">
        <v>1226</v>
      </c>
      <c r="B7" s="310" t="s">
        <v>1227</v>
      </c>
      <c r="C7" s="310" t="s">
        <v>1228</v>
      </c>
      <c r="D7" s="310" t="s">
        <v>1363</v>
      </c>
      <c r="E7" s="310">
        <v>5</v>
      </c>
      <c r="F7" s="310">
        <v>445</v>
      </c>
      <c r="G7" s="310">
        <v>55.65</v>
      </c>
      <c r="H7" s="310">
        <v>500.65</v>
      </c>
      <c r="I7" s="310" t="s">
        <v>1230</v>
      </c>
      <c r="J7" s="310">
        <v>861</v>
      </c>
    </row>
    <row r="8" spans="1:10" ht="24.95" customHeight="1" x14ac:dyDescent="0.25">
      <c r="A8" s="310" t="s">
        <v>1231</v>
      </c>
      <c r="B8" s="310" t="s">
        <v>1232</v>
      </c>
      <c r="C8" s="310" t="s">
        <v>1228</v>
      </c>
      <c r="D8" s="310" t="s">
        <v>1363</v>
      </c>
      <c r="E8" s="310">
        <v>5</v>
      </c>
      <c r="F8" s="310">
        <v>642</v>
      </c>
      <c r="G8" s="310">
        <v>55.65</v>
      </c>
      <c r="H8" s="310">
        <v>697.65</v>
      </c>
      <c r="I8" s="310" t="s">
        <v>1233</v>
      </c>
      <c r="J8" s="310">
        <v>804</v>
      </c>
    </row>
    <row r="9" spans="1:10" ht="24.95" customHeight="1" x14ac:dyDescent="0.25">
      <c r="A9" s="310" t="s">
        <v>1234</v>
      </c>
      <c r="B9" s="310" t="s">
        <v>1235</v>
      </c>
      <c r="C9" s="310" t="s">
        <v>1228</v>
      </c>
      <c r="D9" s="310" t="s">
        <v>1363</v>
      </c>
      <c r="E9" s="310">
        <v>5</v>
      </c>
      <c r="F9" s="310">
        <v>744.33</v>
      </c>
      <c r="G9" s="310">
        <v>55.65</v>
      </c>
      <c r="H9" s="310">
        <v>799.98</v>
      </c>
      <c r="I9" s="310" t="s">
        <v>1236</v>
      </c>
      <c r="J9" s="310">
        <v>562</v>
      </c>
    </row>
    <row r="10" spans="1:10" ht="24.95" customHeight="1" x14ac:dyDescent="0.25">
      <c r="A10" s="310" t="s">
        <v>1237</v>
      </c>
      <c r="B10" s="310" t="s">
        <v>1238</v>
      </c>
      <c r="C10" s="310" t="s">
        <v>1228</v>
      </c>
      <c r="D10" s="310" t="s">
        <v>1363</v>
      </c>
      <c r="E10" s="310">
        <v>5</v>
      </c>
      <c r="F10" s="310">
        <v>977</v>
      </c>
      <c r="G10" s="310">
        <v>55.65</v>
      </c>
      <c r="H10" s="310">
        <v>1032.6500000000001</v>
      </c>
      <c r="I10" s="310" t="s">
        <v>1239</v>
      </c>
      <c r="J10" s="310">
        <v>461</v>
      </c>
    </row>
    <row r="11" spans="1:10" ht="24.95" customHeight="1" x14ac:dyDescent="0.25">
      <c r="A11" s="310" t="s">
        <v>1240</v>
      </c>
      <c r="B11" s="310" t="s">
        <v>1241</v>
      </c>
      <c r="C11" s="310" t="s">
        <v>1228</v>
      </c>
      <c r="D11" s="310" t="s">
        <v>1363</v>
      </c>
      <c r="E11" s="310">
        <v>5</v>
      </c>
      <c r="F11" s="310">
        <v>1329</v>
      </c>
      <c r="G11" s="310">
        <v>55.65</v>
      </c>
      <c r="H11" s="310">
        <v>1384.65</v>
      </c>
      <c r="I11" s="310" t="s">
        <v>1242</v>
      </c>
      <c r="J11" s="310">
        <v>688</v>
      </c>
    </row>
    <row r="12" spans="1:10" ht="24.95" customHeight="1" x14ac:dyDescent="0.25">
      <c r="A12" s="310" t="s">
        <v>1243</v>
      </c>
      <c r="B12" s="310" t="s">
        <v>1244</v>
      </c>
      <c r="C12" s="310" t="s">
        <v>1228</v>
      </c>
      <c r="D12" s="310" t="s">
        <v>1363</v>
      </c>
      <c r="E12" s="310">
        <v>5</v>
      </c>
      <c r="F12" s="310">
        <v>1432</v>
      </c>
      <c r="G12" s="310">
        <v>55.65</v>
      </c>
      <c r="H12" s="310">
        <v>1487.65</v>
      </c>
      <c r="I12" s="310" t="s">
        <v>1245</v>
      </c>
      <c r="J12" s="310">
        <v>666</v>
      </c>
    </row>
    <row r="13" spans="1:10" ht="24.95" customHeight="1" x14ac:dyDescent="0.25">
      <c r="A13" s="310" t="s">
        <v>1246</v>
      </c>
      <c r="B13" s="310" t="s">
        <v>1247</v>
      </c>
      <c r="C13" s="310" t="s">
        <v>1228</v>
      </c>
      <c r="D13" s="310" t="s">
        <v>1363</v>
      </c>
      <c r="E13" s="310">
        <v>5</v>
      </c>
      <c r="F13" s="310">
        <v>1029</v>
      </c>
      <c r="G13" s="310">
        <v>55.65</v>
      </c>
      <c r="H13" s="310">
        <v>1084.6500000000001</v>
      </c>
      <c r="I13" s="310" t="s">
        <v>1248</v>
      </c>
      <c r="J13" s="310">
        <v>747</v>
      </c>
    </row>
    <row r="14" spans="1:10" ht="24.95" customHeight="1" x14ac:dyDescent="0.25">
      <c r="A14" s="310" t="s">
        <v>1249</v>
      </c>
      <c r="B14" s="310" t="s">
        <v>1250</v>
      </c>
      <c r="C14" s="310" t="s">
        <v>1228</v>
      </c>
      <c r="D14" s="310" t="s">
        <v>1364</v>
      </c>
      <c r="E14" s="310">
        <v>36</v>
      </c>
      <c r="F14" s="310">
        <v>1280</v>
      </c>
      <c r="G14" s="310">
        <v>337.7</v>
      </c>
      <c r="H14" s="310">
        <v>1617.7</v>
      </c>
      <c r="I14" s="310" t="s">
        <v>1251</v>
      </c>
      <c r="J14" s="310">
        <v>724</v>
      </c>
    </row>
    <row r="15" spans="1:10" ht="24.95" customHeight="1" x14ac:dyDescent="0.25">
      <c r="A15" s="310" t="s">
        <v>1252</v>
      </c>
      <c r="B15" s="310" t="s">
        <v>1253</v>
      </c>
      <c r="C15" s="310" t="s">
        <v>1228</v>
      </c>
      <c r="D15" s="310" t="s">
        <v>1364</v>
      </c>
      <c r="E15" s="310">
        <v>36</v>
      </c>
      <c r="F15" s="310">
        <v>1280</v>
      </c>
      <c r="G15" s="310">
        <v>337.7</v>
      </c>
      <c r="H15" s="310">
        <v>1617.7</v>
      </c>
      <c r="I15" s="310" t="s">
        <v>1254</v>
      </c>
      <c r="J15" s="310">
        <v>760</v>
      </c>
    </row>
    <row r="16" spans="1:10" ht="24.95" customHeight="1" x14ac:dyDescent="0.25">
      <c r="A16" s="310" t="s">
        <v>1255</v>
      </c>
      <c r="B16" s="310" t="s">
        <v>1256</v>
      </c>
      <c r="C16" s="310" t="s">
        <v>1257</v>
      </c>
      <c r="D16" s="310" t="s">
        <v>1258</v>
      </c>
      <c r="E16" s="310">
        <v>15</v>
      </c>
      <c r="F16" s="310">
        <v>5570</v>
      </c>
      <c r="G16" s="310">
        <v>134.1</v>
      </c>
      <c r="H16" s="310">
        <v>5704.1</v>
      </c>
      <c r="I16" s="310" t="s">
        <v>1259</v>
      </c>
      <c r="J16" s="310">
        <v>739</v>
      </c>
    </row>
    <row r="17" spans="1:10" ht="24.95" customHeight="1" x14ac:dyDescent="0.25">
      <c r="A17" s="310" t="s">
        <v>1260</v>
      </c>
      <c r="B17" s="310" t="s">
        <v>1261</v>
      </c>
      <c r="C17" s="310" t="s">
        <v>548</v>
      </c>
      <c r="D17" s="310" t="s">
        <v>1258</v>
      </c>
      <c r="E17" s="310">
        <v>15</v>
      </c>
      <c r="F17" s="310">
        <v>688</v>
      </c>
      <c r="G17" s="310">
        <v>109.15</v>
      </c>
      <c r="H17" s="310">
        <v>797.15</v>
      </c>
      <c r="I17" s="310" t="s">
        <v>1262</v>
      </c>
      <c r="J17" s="310">
        <v>842</v>
      </c>
    </row>
    <row r="18" spans="1:10" ht="24.95" customHeight="1" x14ac:dyDescent="0.25">
      <c r="A18" s="310" t="s">
        <v>1263</v>
      </c>
      <c r="B18" s="310" t="s">
        <v>1264</v>
      </c>
      <c r="C18" s="310" t="s">
        <v>548</v>
      </c>
      <c r="D18" s="310" t="s">
        <v>1258</v>
      </c>
      <c r="E18" s="310">
        <v>15</v>
      </c>
      <c r="F18" s="310">
        <v>767</v>
      </c>
      <c r="G18" s="310">
        <v>109.15</v>
      </c>
      <c r="H18" s="310">
        <v>876.15</v>
      </c>
      <c r="I18" s="310" t="s">
        <v>1265</v>
      </c>
      <c r="J18" s="310">
        <v>804</v>
      </c>
    </row>
    <row r="19" spans="1:10" ht="24.95" customHeight="1" x14ac:dyDescent="0.25">
      <c r="A19" s="310" t="s">
        <v>1266</v>
      </c>
      <c r="B19" s="310" t="s">
        <v>1267</v>
      </c>
      <c r="C19" s="310" t="s">
        <v>1257</v>
      </c>
      <c r="D19" s="310" t="s">
        <v>1268</v>
      </c>
      <c r="E19" s="310">
        <v>0</v>
      </c>
      <c r="F19" s="310">
        <v>16106</v>
      </c>
      <c r="G19" s="310">
        <v>0</v>
      </c>
      <c r="H19" s="310">
        <v>16106</v>
      </c>
      <c r="I19" s="310" t="s">
        <v>1269</v>
      </c>
      <c r="J19" s="310">
        <v>661</v>
      </c>
    </row>
    <row r="20" spans="1:10" ht="24.95" customHeight="1" x14ac:dyDescent="0.25">
      <c r="A20" s="310" t="s">
        <v>1270</v>
      </c>
      <c r="B20" s="310" t="s">
        <v>1271</v>
      </c>
      <c r="C20" s="310" t="s">
        <v>1228</v>
      </c>
      <c r="D20" s="310" t="s">
        <v>1268</v>
      </c>
      <c r="E20" s="310"/>
      <c r="F20" s="310">
        <v>1322</v>
      </c>
      <c r="G20" s="310"/>
      <c r="H20" s="310">
        <v>1322</v>
      </c>
      <c r="I20" s="310" t="s">
        <v>1272</v>
      </c>
      <c r="J20" s="310">
        <v>637</v>
      </c>
    </row>
    <row r="21" spans="1:10" ht="24.95" customHeight="1" x14ac:dyDescent="0.25">
      <c r="A21" s="310" t="s">
        <v>1273</v>
      </c>
      <c r="B21" s="310" t="s">
        <v>1274</v>
      </c>
      <c r="C21" s="310" t="s">
        <v>1228</v>
      </c>
      <c r="D21" s="310" t="s">
        <v>1275</v>
      </c>
      <c r="E21" s="310">
        <v>0</v>
      </c>
      <c r="F21" s="310">
        <v>974</v>
      </c>
      <c r="G21" s="310">
        <v>0</v>
      </c>
      <c r="H21" s="310">
        <v>974</v>
      </c>
      <c r="I21" s="310" t="s">
        <v>1276</v>
      </c>
      <c r="J21" s="310">
        <v>663</v>
      </c>
    </row>
    <row r="22" spans="1:10" ht="24.95" customHeight="1" x14ac:dyDescent="0.25">
      <c r="A22" s="310" t="s">
        <v>1277</v>
      </c>
      <c r="B22" s="310" t="s">
        <v>1278</v>
      </c>
      <c r="C22" s="310" t="s">
        <v>1228</v>
      </c>
      <c r="D22" s="310" t="s">
        <v>1279</v>
      </c>
      <c r="E22" s="310">
        <v>0</v>
      </c>
      <c r="F22" s="310">
        <v>34300</v>
      </c>
      <c r="G22" s="310">
        <v>0</v>
      </c>
      <c r="H22" s="310">
        <v>34300</v>
      </c>
      <c r="I22" s="310" t="s">
        <v>1280</v>
      </c>
      <c r="J22" s="310">
        <v>100</v>
      </c>
    </row>
    <row r="23" spans="1:10" ht="24.95" customHeight="1" x14ac:dyDescent="0.25">
      <c r="A23" s="310" t="s">
        <v>1281</v>
      </c>
      <c r="B23" s="310" t="s">
        <v>1282</v>
      </c>
      <c r="C23" s="310" t="s">
        <v>1228</v>
      </c>
      <c r="D23" s="310" t="s">
        <v>1279</v>
      </c>
      <c r="E23" s="310">
        <v>0</v>
      </c>
      <c r="F23" s="310">
        <v>39400</v>
      </c>
      <c r="G23" s="310">
        <v>0</v>
      </c>
      <c r="H23" s="310">
        <v>39400</v>
      </c>
      <c r="I23" s="310" t="s">
        <v>1283</v>
      </c>
      <c r="J23" s="310">
        <v>81.3</v>
      </c>
    </row>
    <row r="24" spans="1:10" ht="24.95" customHeight="1" x14ac:dyDescent="0.25">
      <c r="A24" s="310" t="s">
        <v>1284</v>
      </c>
      <c r="B24" s="310" t="s">
        <v>1285</v>
      </c>
      <c r="C24" s="310" t="s">
        <v>1228</v>
      </c>
      <c r="D24" s="310" t="s">
        <v>1279</v>
      </c>
      <c r="E24" s="310">
        <v>0</v>
      </c>
      <c r="F24" s="310">
        <v>111600</v>
      </c>
      <c r="G24" s="310">
        <v>0</v>
      </c>
      <c r="H24" s="310">
        <v>111600</v>
      </c>
      <c r="I24" s="310" t="s">
        <v>1286</v>
      </c>
      <c r="J24" s="310">
        <v>60.2</v>
      </c>
    </row>
    <row r="25" spans="1:10" ht="24.95" customHeight="1" x14ac:dyDescent="0.25">
      <c r="A25" s="310" t="s">
        <v>1287</v>
      </c>
      <c r="B25" s="310" t="s">
        <v>1288</v>
      </c>
      <c r="C25" s="310" t="s">
        <v>1228</v>
      </c>
      <c r="D25" s="310" t="s">
        <v>1279</v>
      </c>
      <c r="E25" s="310">
        <v>0</v>
      </c>
      <c r="F25" s="310">
        <v>99400</v>
      </c>
      <c r="G25" s="310">
        <v>0</v>
      </c>
      <c r="H25" s="310">
        <v>99400</v>
      </c>
      <c r="I25" s="310" t="s">
        <v>1289</v>
      </c>
      <c r="J25" s="310">
        <v>29.5</v>
      </c>
    </row>
    <row r="26" spans="1:10" ht="24.95" customHeight="1" x14ac:dyDescent="0.25">
      <c r="A26" s="310" t="s">
        <v>1290</v>
      </c>
      <c r="B26" s="310" t="s">
        <v>1291</v>
      </c>
      <c r="C26" s="310" t="s">
        <v>1228</v>
      </c>
      <c r="D26" s="310" t="s">
        <v>1279</v>
      </c>
      <c r="E26" s="310">
        <v>0</v>
      </c>
      <c r="F26" s="310">
        <v>95000</v>
      </c>
      <c r="G26" s="310">
        <v>0</v>
      </c>
      <c r="H26" s="310">
        <v>95000</v>
      </c>
      <c r="I26" s="310" t="s">
        <v>1292</v>
      </c>
      <c r="J26" s="310">
        <v>33.6</v>
      </c>
    </row>
    <row r="27" spans="1:10" ht="24.95" customHeight="1" x14ac:dyDescent="0.25">
      <c r="A27" s="310" t="s">
        <v>1293</v>
      </c>
      <c r="B27" s="310" t="s">
        <v>1294</v>
      </c>
      <c r="C27" s="310" t="s">
        <v>1257</v>
      </c>
      <c r="D27" s="310" t="s">
        <v>1258</v>
      </c>
      <c r="E27" s="310">
        <v>15</v>
      </c>
      <c r="F27" s="310">
        <v>4195</v>
      </c>
      <c r="G27" s="310">
        <v>134.1</v>
      </c>
      <c r="H27" s="310">
        <v>4329.1000000000004</v>
      </c>
      <c r="I27" s="310" t="s">
        <v>1295</v>
      </c>
      <c r="J27" s="310">
        <v>96.6</v>
      </c>
    </row>
    <row r="28" spans="1:10" ht="24.95" customHeight="1" x14ac:dyDescent="0.25">
      <c r="A28" s="310" t="s">
        <v>1296</v>
      </c>
      <c r="B28" s="310" t="s">
        <v>1297</v>
      </c>
      <c r="C28" s="310" t="s">
        <v>1257</v>
      </c>
      <c r="D28" s="310" t="s">
        <v>1279</v>
      </c>
      <c r="E28" s="310"/>
      <c r="F28" s="310">
        <v>11790</v>
      </c>
      <c r="G28" s="310"/>
      <c r="H28" s="310">
        <v>11790</v>
      </c>
      <c r="I28" s="310" t="s">
        <v>1298</v>
      </c>
      <c r="J28" s="310">
        <v>1325</v>
      </c>
    </row>
    <row r="29" spans="1:10" ht="24.95" customHeight="1" x14ac:dyDescent="0.25">
      <c r="A29" s="310" t="s">
        <v>1299</v>
      </c>
      <c r="B29" s="310" t="s">
        <v>1300</v>
      </c>
      <c r="C29" s="310" t="s">
        <v>825</v>
      </c>
      <c r="D29" s="310" t="s">
        <v>1279</v>
      </c>
      <c r="E29" s="310">
        <v>0</v>
      </c>
      <c r="F29" s="310">
        <v>5960</v>
      </c>
      <c r="G29" s="310">
        <v>0</v>
      </c>
      <c r="H29" s="310">
        <v>5960</v>
      </c>
      <c r="I29" s="310" t="s">
        <v>1301</v>
      </c>
      <c r="J29" s="310">
        <v>1105</v>
      </c>
    </row>
    <row r="30" spans="1:10" ht="24.95" customHeight="1" x14ac:dyDescent="0.25">
      <c r="A30" s="310" t="s">
        <v>1302</v>
      </c>
      <c r="B30" s="310" t="s">
        <v>1303</v>
      </c>
      <c r="C30" s="310" t="s">
        <v>825</v>
      </c>
      <c r="D30" s="310" t="s">
        <v>1268</v>
      </c>
      <c r="E30" s="310">
        <v>0</v>
      </c>
      <c r="F30" s="310">
        <v>51750</v>
      </c>
      <c r="G30" s="310">
        <v>0</v>
      </c>
      <c r="H30" s="310">
        <v>51750</v>
      </c>
      <c r="I30" s="310" t="s">
        <v>1304</v>
      </c>
      <c r="J30" s="310">
        <v>1239</v>
      </c>
    </row>
    <row r="31" spans="1:10" ht="24.95" customHeight="1" x14ac:dyDescent="0.25">
      <c r="A31" s="310" t="s">
        <v>1305</v>
      </c>
      <c r="B31" s="310" t="s">
        <v>1306</v>
      </c>
      <c r="C31" s="310" t="s">
        <v>825</v>
      </c>
      <c r="D31" s="310" t="s">
        <v>1268</v>
      </c>
      <c r="E31" s="310">
        <v>0</v>
      </c>
      <c r="F31" s="310">
        <v>51750</v>
      </c>
      <c r="G31" s="310">
        <v>0</v>
      </c>
      <c r="H31" s="310">
        <v>51750</v>
      </c>
      <c r="I31" s="310" t="s">
        <v>1307</v>
      </c>
      <c r="J31" s="310">
        <v>11800</v>
      </c>
    </row>
    <row r="32" spans="1:10" ht="24.95" customHeight="1" x14ac:dyDescent="0.25">
      <c r="A32" s="310" t="s">
        <v>1308</v>
      </c>
      <c r="B32" s="310" t="s">
        <v>1309</v>
      </c>
      <c r="C32" s="310" t="s">
        <v>1257</v>
      </c>
      <c r="D32" s="310" t="s">
        <v>1258</v>
      </c>
      <c r="E32" s="310">
        <v>15</v>
      </c>
      <c r="F32" s="310">
        <v>4195</v>
      </c>
      <c r="G32" s="310">
        <v>134.1</v>
      </c>
      <c r="H32" s="310">
        <v>4329.1000000000004</v>
      </c>
      <c r="I32" s="310" t="s">
        <v>1310</v>
      </c>
      <c r="J32" s="310">
        <v>1035</v>
      </c>
    </row>
    <row r="33" spans="1:10" ht="24.95" customHeight="1" x14ac:dyDescent="0.25">
      <c r="A33" s="310" t="s">
        <v>1311</v>
      </c>
      <c r="B33" s="310" t="s">
        <v>1312</v>
      </c>
      <c r="C33" s="310" t="s">
        <v>1228</v>
      </c>
      <c r="D33" s="310" t="s">
        <v>1363</v>
      </c>
      <c r="E33" s="310">
        <v>5</v>
      </c>
      <c r="F33" s="310">
        <v>924</v>
      </c>
      <c r="G33" s="310">
        <v>55.65</v>
      </c>
      <c r="H33" s="310">
        <v>979.65</v>
      </c>
      <c r="I33" s="310" t="s">
        <v>1313</v>
      </c>
      <c r="J33" s="310">
        <v>925</v>
      </c>
    </row>
    <row r="34" spans="1:10" ht="24.95" customHeight="1" x14ac:dyDescent="0.25">
      <c r="A34" s="310" t="s">
        <v>1314</v>
      </c>
      <c r="B34" s="310" t="s">
        <v>1315</v>
      </c>
      <c r="C34" s="310" t="s">
        <v>1228</v>
      </c>
      <c r="D34" s="310" t="s">
        <v>1363</v>
      </c>
      <c r="E34" s="310">
        <v>5</v>
      </c>
      <c r="F34" s="310">
        <v>1041.5</v>
      </c>
      <c r="G34" s="310">
        <v>55.65</v>
      </c>
      <c r="H34" s="310">
        <v>1097.1500000000001</v>
      </c>
      <c r="I34" s="310" t="s">
        <v>1316</v>
      </c>
      <c r="J34" s="310">
        <v>143.9</v>
      </c>
    </row>
    <row r="35" spans="1:10" ht="24.95" customHeight="1" x14ac:dyDescent="0.25">
      <c r="A35" s="310" t="s">
        <v>1317</v>
      </c>
      <c r="B35" s="310" t="s">
        <v>1318</v>
      </c>
      <c r="C35" s="310" t="s">
        <v>1228</v>
      </c>
      <c r="D35" s="310" t="s">
        <v>1363</v>
      </c>
      <c r="E35" s="310">
        <v>5</v>
      </c>
      <c r="F35" s="310">
        <v>880.25</v>
      </c>
      <c r="G35" s="310">
        <v>55.65</v>
      </c>
      <c r="H35" s="310">
        <v>935.9</v>
      </c>
      <c r="I35" s="310" t="s">
        <v>1319</v>
      </c>
      <c r="J35" s="310">
        <v>724</v>
      </c>
    </row>
    <row r="36" spans="1:10" ht="24.95" customHeight="1" x14ac:dyDescent="0.25">
      <c r="A36" s="310" t="s">
        <v>1320</v>
      </c>
      <c r="B36" s="310" t="s">
        <v>1321</v>
      </c>
      <c r="C36" s="310" t="s">
        <v>1228</v>
      </c>
      <c r="D36" s="310" t="s">
        <v>1322</v>
      </c>
      <c r="E36" s="310">
        <v>15</v>
      </c>
      <c r="F36" s="310">
        <v>216.3</v>
      </c>
      <c r="G36" s="310">
        <v>158.9</v>
      </c>
      <c r="H36" s="310">
        <v>375.2</v>
      </c>
      <c r="I36" s="310" t="s">
        <v>1323</v>
      </c>
      <c r="J36" s="310">
        <v>747</v>
      </c>
    </row>
    <row r="37" spans="1:10" ht="24.95" customHeight="1" x14ac:dyDescent="0.25">
      <c r="A37" s="310">
        <v>31</v>
      </c>
      <c r="B37" s="310" t="s">
        <v>1324</v>
      </c>
      <c r="C37" s="310" t="s">
        <v>1228</v>
      </c>
      <c r="D37" s="310" t="s">
        <v>1322</v>
      </c>
      <c r="E37" s="310">
        <v>15</v>
      </c>
      <c r="F37" s="310">
        <v>161.69999999999999</v>
      </c>
      <c r="G37" s="310">
        <v>158.9</v>
      </c>
      <c r="H37" s="310">
        <v>320.60000000000002</v>
      </c>
      <c r="I37" s="310" t="s">
        <v>1325</v>
      </c>
      <c r="J37" s="310">
        <v>64.5</v>
      </c>
    </row>
    <row r="38" spans="1:10" ht="24.95" customHeight="1" x14ac:dyDescent="0.25">
      <c r="A38" s="310"/>
      <c r="B38" s="310" t="s">
        <v>1326</v>
      </c>
      <c r="C38" s="310" t="s">
        <v>1257</v>
      </c>
      <c r="D38" s="310" t="s">
        <v>1268</v>
      </c>
      <c r="E38" s="310">
        <v>0</v>
      </c>
      <c r="F38" s="310">
        <v>6435</v>
      </c>
      <c r="G38" s="310">
        <v>0</v>
      </c>
      <c r="H38" s="310">
        <v>6435</v>
      </c>
      <c r="I38" s="310" t="s">
        <v>1327</v>
      </c>
      <c r="J38" s="310">
        <v>68</v>
      </c>
    </row>
    <row r="39" spans="1:10" ht="24.95" customHeight="1" x14ac:dyDescent="0.25">
      <c r="A39" s="310"/>
      <c r="B39" s="310" t="s">
        <v>1328</v>
      </c>
      <c r="C39" s="310" t="s">
        <v>1257</v>
      </c>
      <c r="D39" s="310" t="s">
        <v>1268</v>
      </c>
      <c r="E39" s="310">
        <v>0</v>
      </c>
      <c r="F39" s="310">
        <v>6630</v>
      </c>
      <c r="G39" s="310">
        <v>0</v>
      </c>
      <c r="H39" s="310">
        <v>6630</v>
      </c>
      <c r="I39" s="310" t="s">
        <v>1329</v>
      </c>
      <c r="J39" s="310">
        <v>137.19999999999999</v>
      </c>
    </row>
    <row r="40" spans="1:10" ht="24.95" customHeight="1" x14ac:dyDescent="0.25">
      <c r="A40" s="310"/>
      <c r="B40" s="310" t="s">
        <v>1330</v>
      </c>
      <c r="C40" s="310" t="s">
        <v>213</v>
      </c>
      <c r="D40" s="310" t="s">
        <v>1229</v>
      </c>
      <c r="E40" s="310">
        <v>5</v>
      </c>
      <c r="F40" s="310">
        <v>122.5</v>
      </c>
      <c r="G40" s="310">
        <v>38.200000000000003</v>
      </c>
      <c r="H40" s="310">
        <v>160.69999999999999</v>
      </c>
      <c r="I40" s="310" t="s">
        <v>1331</v>
      </c>
      <c r="J40" s="310">
        <v>137.19999999999999</v>
      </c>
    </row>
    <row r="41" spans="1:10" ht="24.95" customHeight="1" x14ac:dyDescent="0.25">
      <c r="A41" s="310"/>
      <c r="B41" s="310" t="s">
        <v>1332</v>
      </c>
      <c r="C41" s="310" t="s">
        <v>213</v>
      </c>
      <c r="D41" s="310" t="s">
        <v>1229</v>
      </c>
      <c r="E41" s="310">
        <v>5</v>
      </c>
      <c r="F41" s="310">
        <v>819</v>
      </c>
      <c r="G41" s="310">
        <v>55.65</v>
      </c>
      <c r="H41" s="310">
        <v>874.65</v>
      </c>
      <c r="I41" s="310" t="s">
        <v>1333</v>
      </c>
      <c r="J41" s="310">
        <v>103.3</v>
      </c>
    </row>
    <row r="42" spans="1:10" ht="24.95" customHeight="1" x14ac:dyDescent="0.25">
      <c r="A42" s="310"/>
      <c r="B42" s="310" t="s">
        <v>1334</v>
      </c>
      <c r="C42" s="310"/>
      <c r="D42" s="310"/>
      <c r="E42" s="310">
        <v>0</v>
      </c>
      <c r="F42" s="310">
        <v>6435</v>
      </c>
      <c r="G42" s="310">
        <v>0</v>
      </c>
      <c r="H42" s="310">
        <v>6435</v>
      </c>
      <c r="I42" s="310" t="s">
        <v>1335</v>
      </c>
      <c r="J42" s="310">
        <v>203.5</v>
      </c>
    </row>
    <row r="43" spans="1:10" ht="24.95" customHeight="1" x14ac:dyDescent="0.25">
      <c r="A43" s="310"/>
      <c r="B43" s="310" t="s">
        <v>1336</v>
      </c>
      <c r="C43" s="310" t="s">
        <v>1228</v>
      </c>
      <c r="D43" s="310" t="s">
        <v>1364</v>
      </c>
      <c r="E43" s="310">
        <v>36</v>
      </c>
      <c r="F43" s="310">
        <v>1280</v>
      </c>
      <c r="G43" s="310">
        <v>337.7</v>
      </c>
      <c r="H43" s="310">
        <v>1617.7</v>
      </c>
      <c r="I43" s="310" t="s">
        <v>1337</v>
      </c>
      <c r="J43" s="310">
        <v>203.5</v>
      </c>
    </row>
    <row r="44" spans="1:10" ht="24.95" customHeight="1" x14ac:dyDescent="0.25">
      <c r="A44" s="310"/>
      <c r="B44" s="310" t="s">
        <v>1338</v>
      </c>
      <c r="C44" s="310" t="s">
        <v>1228</v>
      </c>
      <c r="D44" s="310" t="s">
        <v>1364</v>
      </c>
      <c r="E44" s="310">
        <v>36</v>
      </c>
      <c r="F44" s="310">
        <v>1280</v>
      </c>
      <c r="G44" s="310">
        <v>337.7</v>
      </c>
      <c r="H44" s="310">
        <v>1617.7</v>
      </c>
      <c r="I44" s="310"/>
      <c r="J44" s="310">
        <v>0</v>
      </c>
    </row>
    <row r="45" spans="1:10" ht="24.95" customHeight="1" x14ac:dyDescent="0.25">
      <c r="A45" s="310"/>
      <c r="B45" s="310"/>
      <c r="C45" s="310"/>
      <c r="D45" s="310"/>
      <c r="E45" s="310"/>
      <c r="F45" s="310"/>
      <c r="G45" s="310"/>
      <c r="H45" s="310"/>
      <c r="I45" s="310" t="s">
        <v>1340</v>
      </c>
      <c r="J45" s="310">
        <v>8.5</v>
      </c>
    </row>
    <row r="46" spans="1:10" ht="24.95" customHeight="1" x14ac:dyDescent="0.25">
      <c r="A46" s="310"/>
      <c r="B46" s="310"/>
      <c r="C46" s="310"/>
      <c r="D46" s="310"/>
      <c r="E46" s="310"/>
      <c r="F46" s="310"/>
      <c r="G46" s="310"/>
      <c r="H46" s="310"/>
      <c r="I46" s="310" t="s">
        <v>1341</v>
      </c>
      <c r="J46" s="310">
        <v>7.9</v>
      </c>
    </row>
    <row r="47" spans="1:10" ht="24.95" customHeight="1" x14ac:dyDescent="0.25">
      <c r="A47" s="310"/>
      <c r="B47" s="310"/>
      <c r="C47" s="310"/>
      <c r="D47" s="310"/>
      <c r="E47" s="310"/>
      <c r="F47" s="310"/>
      <c r="G47" s="310"/>
      <c r="H47" s="310"/>
      <c r="I47" s="310" t="s">
        <v>1342</v>
      </c>
      <c r="J47" s="310">
        <v>3.65</v>
      </c>
    </row>
    <row r="48" spans="1:10" ht="24.95" customHeight="1" x14ac:dyDescent="0.25">
      <c r="A48" s="310"/>
      <c r="B48" s="310"/>
      <c r="C48" s="310"/>
      <c r="D48" s="310"/>
      <c r="E48" s="310"/>
      <c r="F48" s="310"/>
      <c r="G48" s="310"/>
      <c r="H48" s="310"/>
      <c r="I48" s="311" t="s">
        <v>1343</v>
      </c>
      <c r="J48" s="310">
        <v>4.5999999999999996</v>
      </c>
    </row>
    <row r="49" spans="1:10" ht="24.95" customHeight="1" x14ac:dyDescent="0.25">
      <c r="A49" s="310"/>
      <c r="B49" s="310"/>
      <c r="C49" s="310"/>
      <c r="D49" s="310"/>
      <c r="E49" s="310"/>
      <c r="F49" s="310"/>
      <c r="G49" s="310"/>
      <c r="H49" s="310"/>
      <c r="I49" s="310" t="s">
        <v>1346</v>
      </c>
      <c r="J49" s="310">
        <v>7.4</v>
      </c>
    </row>
    <row r="50" spans="1:10" ht="24.95" customHeight="1" x14ac:dyDescent="0.25">
      <c r="A50" s="310"/>
      <c r="B50" s="310"/>
      <c r="C50" s="310"/>
      <c r="D50" s="310"/>
      <c r="E50" s="310"/>
      <c r="F50" s="310"/>
      <c r="G50" s="310"/>
      <c r="H50" s="310"/>
      <c r="I50" s="310" t="s">
        <v>1347</v>
      </c>
      <c r="J50" s="310">
        <v>8.85</v>
      </c>
    </row>
    <row r="51" spans="1:10" ht="24.95" customHeight="1" x14ac:dyDescent="0.25">
      <c r="A51" s="310"/>
      <c r="B51" s="310"/>
      <c r="C51" s="310"/>
      <c r="D51" s="310"/>
      <c r="E51" s="310"/>
      <c r="F51" s="310"/>
      <c r="G51" s="310"/>
      <c r="H51" s="310"/>
      <c r="I51" s="311" t="s">
        <v>1348</v>
      </c>
      <c r="J51" s="310">
        <v>161</v>
      </c>
    </row>
    <row r="52" spans="1:10" ht="24.95" customHeight="1" x14ac:dyDescent="0.25">
      <c r="A52" s="310"/>
      <c r="B52" s="310"/>
      <c r="C52" s="310"/>
      <c r="D52" s="310"/>
      <c r="E52" s="310"/>
      <c r="F52" s="310"/>
      <c r="G52" s="310"/>
      <c r="H52" s="310"/>
      <c r="I52" s="310" t="s">
        <v>1349</v>
      </c>
      <c r="J52" s="310">
        <v>248</v>
      </c>
    </row>
    <row r="53" spans="1:10" ht="24.95" customHeight="1" x14ac:dyDescent="0.25">
      <c r="A53" s="312"/>
      <c r="B53" s="312" t="s">
        <v>1339</v>
      </c>
      <c r="C53" s="312"/>
      <c r="D53" s="312"/>
      <c r="E53" s="312"/>
      <c r="F53" s="312"/>
      <c r="G53" s="312"/>
      <c r="H53" s="312"/>
      <c r="I53" s="312"/>
      <c r="J53" s="312"/>
    </row>
    <row r="54" spans="1:10" ht="24.95" customHeight="1" x14ac:dyDescent="0.25"/>
    <row r="55" spans="1:10" ht="24.95" customHeight="1" x14ac:dyDescent="0.25"/>
    <row r="56" spans="1:10" ht="24.95" customHeight="1" x14ac:dyDescent="0.25"/>
    <row r="57" spans="1:10" ht="24.95" customHeight="1" x14ac:dyDescent="0.25">
      <c r="B57" s="307" t="s">
        <v>1350</v>
      </c>
      <c r="C57" s="313" t="s">
        <v>1344</v>
      </c>
      <c r="G57" s="313" t="s">
        <v>1345</v>
      </c>
    </row>
  </sheetData>
  <pageMargins left="0.70866141732283472" right="0.66" top="0.42" bottom="0.59" header="0.21" footer="0.31496062992125984"/>
  <pageSetup paperSize="9" scale="78" fitToHeight="2" orientation="landscape"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83"/>
  <sheetViews>
    <sheetView view="pageBreakPreview" topLeftCell="A67" zoomScaleSheetLayoutView="100" workbookViewId="0">
      <selection activeCell="B4" sqref="B4"/>
    </sheetView>
  </sheetViews>
  <sheetFormatPr defaultRowHeight="16.5" x14ac:dyDescent="0.3"/>
  <cols>
    <col min="1" max="1" width="5" style="1" customWidth="1"/>
    <col min="2" max="2" width="45.75" style="1" customWidth="1"/>
    <col min="3" max="5" width="5.25" style="1" customWidth="1"/>
    <col min="6" max="6" width="7.5" style="82" customWidth="1"/>
    <col min="7" max="7" width="7.125" style="82" customWidth="1"/>
    <col min="8" max="8" width="9.375" style="82" customWidth="1"/>
    <col min="9" max="9" width="9.25" style="82" bestFit="1" customWidth="1"/>
    <col min="10" max="16384" width="9" style="1"/>
  </cols>
  <sheetData>
    <row r="1" spans="1:9" ht="51.75" customHeight="1" x14ac:dyDescent="0.3">
      <c r="A1" s="375" t="s">
        <v>585</v>
      </c>
      <c r="B1" s="376"/>
      <c r="C1" s="376"/>
      <c r="D1" s="376"/>
      <c r="E1" s="376"/>
      <c r="F1" s="376"/>
      <c r="G1" s="376"/>
      <c r="H1" s="376"/>
      <c r="I1" s="377"/>
    </row>
    <row r="2" spans="1:9" ht="32.25" customHeight="1" x14ac:dyDescent="0.3">
      <c r="A2" s="384" t="s">
        <v>433</v>
      </c>
      <c r="B2" s="385"/>
      <c r="C2" s="385"/>
      <c r="D2" s="385"/>
      <c r="E2" s="385"/>
      <c r="F2" s="385"/>
      <c r="G2" s="385"/>
      <c r="H2" s="385"/>
      <c r="I2" s="386"/>
    </row>
    <row r="3" spans="1:9" s="80" customFormat="1" ht="30.75" customHeight="1" x14ac:dyDescent="0.3">
      <c r="A3" s="79" t="s">
        <v>9</v>
      </c>
      <c r="B3" s="79" t="s">
        <v>434</v>
      </c>
      <c r="C3" s="387" t="s">
        <v>7</v>
      </c>
      <c r="D3" s="388"/>
      <c r="E3" s="389"/>
      <c r="F3" s="79" t="s">
        <v>10</v>
      </c>
      <c r="G3" s="79" t="s">
        <v>11</v>
      </c>
      <c r="H3" s="79" t="s">
        <v>12</v>
      </c>
      <c r="I3" s="79" t="s">
        <v>0</v>
      </c>
    </row>
    <row r="4" spans="1:9" s="80" customFormat="1" ht="30.75" customHeight="1" x14ac:dyDescent="0.3">
      <c r="A4" s="241">
        <v>1</v>
      </c>
      <c r="B4" s="242" t="s">
        <v>586</v>
      </c>
      <c r="C4" s="243"/>
      <c r="D4" s="244"/>
      <c r="E4" s="243"/>
      <c r="F4" s="245"/>
      <c r="G4" s="245"/>
      <c r="H4" s="245"/>
      <c r="I4" s="246"/>
    </row>
    <row r="5" spans="1:9" s="80" customFormat="1" ht="30.75" customHeight="1" x14ac:dyDescent="0.25">
      <c r="A5" s="247"/>
      <c r="B5" s="248" t="s">
        <v>587</v>
      </c>
      <c r="C5" s="243">
        <v>2</v>
      </c>
      <c r="D5" s="244" t="s">
        <v>14</v>
      </c>
      <c r="E5" s="243">
        <v>1</v>
      </c>
      <c r="F5" s="245">
        <v>15.11</v>
      </c>
      <c r="G5" s="245">
        <v>4.42</v>
      </c>
      <c r="H5" s="245"/>
      <c r="I5" s="246">
        <f t="shared" ref="I5:I12" si="0">PRODUCT(C5:H5)</f>
        <v>133.57239999999999</v>
      </c>
    </row>
    <row r="6" spans="1:9" s="80" customFormat="1" ht="30.75" customHeight="1" x14ac:dyDescent="0.25">
      <c r="A6" s="247"/>
      <c r="B6" s="248" t="s">
        <v>588</v>
      </c>
      <c r="C6" s="243">
        <v>2</v>
      </c>
      <c r="D6" s="244" t="s">
        <v>14</v>
      </c>
      <c r="E6" s="243">
        <v>1</v>
      </c>
      <c r="F6" s="245">
        <v>5.36</v>
      </c>
      <c r="G6" s="245">
        <v>4.42</v>
      </c>
      <c r="H6" s="245"/>
      <c r="I6" s="246">
        <f t="shared" si="0"/>
        <v>47.382400000000004</v>
      </c>
    </row>
    <row r="7" spans="1:9" s="80" customFormat="1" ht="30.75" customHeight="1" x14ac:dyDescent="0.25">
      <c r="A7" s="247"/>
      <c r="B7" s="248" t="s">
        <v>589</v>
      </c>
      <c r="C7" s="243">
        <v>2</v>
      </c>
      <c r="D7" s="244" t="s">
        <v>14</v>
      </c>
      <c r="E7" s="243">
        <v>1</v>
      </c>
      <c r="F7" s="245">
        <v>3.56</v>
      </c>
      <c r="G7" s="245">
        <v>4.42</v>
      </c>
      <c r="H7" s="245"/>
      <c r="I7" s="246">
        <f t="shared" si="0"/>
        <v>31.470400000000001</v>
      </c>
    </row>
    <row r="8" spans="1:9" s="80" customFormat="1" ht="30.75" customHeight="1" x14ac:dyDescent="0.25">
      <c r="A8" s="247"/>
      <c r="B8" s="248" t="s">
        <v>590</v>
      </c>
      <c r="C8" s="243">
        <v>2</v>
      </c>
      <c r="D8" s="244" t="s">
        <v>14</v>
      </c>
      <c r="E8" s="243">
        <v>1</v>
      </c>
      <c r="F8" s="245">
        <v>4.76</v>
      </c>
      <c r="G8" s="245">
        <v>4.42</v>
      </c>
      <c r="H8" s="245"/>
      <c r="I8" s="246">
        <f t="shared" si="0"/>
        <v>42.078399999999995</v>
      </c>
    </row>
    <row r="9" spans="1:9" s="80" customFormat="1" ht="30.75" customHeight="1" x14ac:dyDescent="0.25">
      <c r="A9" s="247"/>
      <c r="B9" s="248" t="s">
        <v>591</v>
      </c>
      <c r="C9" s="243">
        <v>1</v>
      </c>
      <c r="D9" s="244" t="s">
        <v>14</v>
      </c>
      <c r="E9" s="243">
        <v>1</v>
      </c>
      <c r="F9" s="245">
        <v>7.03</v>
      </c>
      <c r="G9" s="245">
        <v>3.3</v>
      </c>
      <c r="H9" s="245"/>
      <c r="I9" s="246">
        <f t="shared" si="0"/>
        <v>23.198999999999998</v>
      </c>
    </row>
    <row r="10" spans="1:9" s="80" customFormat="1" ht="30.75" customHeight="1" x14ac:dyDescent="0.25">
      <c r="A10" s="247"/>
      <c r="B10" s="248" t="s">
        <v>592</v>
      </c>
      <c r="C10" s="243">
        <v>1</v>
      </c>
      <c r="D10" s="244" t="s">
        <v>14</v>
      </c>
      <c r="E10" s="243">
        <v>1</v>
      </c>
      <c r="F10" s="245">
        <v>7.43</v>
      </c>
      <c r="G10" s="245">
        <v>3.3</v>
      </c>
      <c r="H10" s="245"/>
      <c r="I10" s="246">
        <f t="shared" si="0"/>
        <v>24.518999999999998</v>
      </c>
    </row>
    <row r="11" spans="1:9" s="80" customFormat="1" ht="30.75" customHeight="1" x14ac:dyDescent="0.25">
      <c r="A11" s="247"/>
      <c r="B11" s="248" t="s">
        <v>593</v>
      </c>
      <c r="C11" s="243">
        <v>1</v>
      </c>
      <c r="D11" s="244" t="s">
        <v>14</v>
      </c>
      <c r="E11" s="243">
        <v>1</v>
      </c>
      <c r="F11" s="245">
        <v>12.33</v>
      </c>
      <c r="G11" s="245">
        <v>3.3</v>
      </c>
      <c r="H11" s="245"/>
      <c r="I11" s="246">
        <f t="shared" si="0"/>
        <v>40.689</v>
      </c>
    </row>
    <row r="12" spans="1:9" s="80" customFormat="1" ht="30.75" customHeight="1" x14ac:dyDescent="0.25">
      <c r="A12" s="247"/>
      <c r="B12" s="248" t="s">
        <v>594</v>
      </c>
      <c r="C12" s="243">
        <v>1</v>
      </c>
      <c r="D12" s="244" t="s">
        <v>14</v>
      </c>
      <c r="E12" s="243">
        <v>1</v>
      </c>
      <c r="F12" s="245">
        <v>15.09</v>
      </c>
      <c r="G12" s="245">
        <v>3.3</v>
      </c>
      <c r="H12" s="245"/>
      <c r="I12" s="246">
        <f t="shared" si="0"/>
        <v>49.796999999999997</v>
      </c>
    </row>
    <row r="13" spans="1:9" s="80" customFormat="1" ht="30.75" customHeight="1" x14ac:dyDescent="0.3">
      <c r="A13" s="247"/>
      <c r="B13" s="248"/>
      <c r="C13" s="243"/>
      <c r="D13" s="244"/>
      <c r="E13" s="243"/>
      <c r="F13" s="245"/>
      <c r="G13" s="245"/>
      <c r="H13" s="249"/>
      <c r="I13" s="250">
        <f>SUM(I5:I12)</f>
        <v>392.70759999999996</v>
      </c>
    </row>
    <row r="14" spans="1:9" s="80" customFormat="1" ht="30.75" customHeight="1" x14ac:dyDescent="0.3">
      <c r="A14" s="247"/>
      <c r="B14" s="248"/>
      <c r="C14" s="243"/>
      <c r="D14" s="244"/>
      <c r="E14" s="243"/>
      <c r="F14" s="245"/>
      <c r="G14" s="249" t="s">
        <v>15</v>
      </c>
      <c r="H14" s="250">
        <f>CEILING(I13,0.1)</f>
        <v>392.8</v>
      </c>
      <c r="I14" s="250" t="s">
        <v>43</v>
      </c>
    </row>
    <row r="15" spans="1:9" s="80" customFormat="1" ht="30.75" customHeight="1" x14ac:dyDescent="0.3">
      <c r="A15" s="241">
        <v>2</v>
      </c>
      <c r="B15" s="242" t="s">
        <v>595</v>
      </c>
      <c r="C15" s="243"/>
      <c r="D15" s="244"/>
      <c r="E15" s="243"/>
      <c r="F15" s="245"/>
      <c r="G15" s="245"/>
      <c r="H15" s="245"/>
      <c r="I15" s="246"/>
    </row>
    <row r="16" spans="1:9" s="80" customFormat="1" ht="30.75" customHeight="1" x14ac:dyDescent="0.25">
      <c r="A16" s="247"/>
      <c r="B16" s="248" t="s">
        <v>587</v>
      </c>
      <c r="C16" s="243">
        <v>2</v>
      </c>
      <c r="D16" s="244" t="s">
        <v>14</v>
      </c>
      <c r="E16" s="243">
        <v>1</v>
      </c>
      <c r="F16" s="245">
        <v>14.55</v>
      </c>
      <c r="G16" s="245">
        <v>3.12</v>
      </c>
      <c r="H16" s="245"/>
      <c r="I16" s="246">
        <f t="shared" ref="I16:I23" si="1">PRODUCT(C16:H16)</f>
        <v>90.792000000000002</v>
      </c>
    </row>
    <row r="17" spans="1:9" s="80" customFormat="1" ht="30.75" customHeight="1" x14ac:dyDescent="0.25">
      <c r="A17" s="247"/>
      <c r="B17" s="248" t="s">
        <v>588</v>
      </c>
      <c r="C17" s="243">
        <v>2</v>
      </c>
      <c r="D17" s="244" t="s">
        <v>14</v>
      </c>
      <c r="E17" s="243">
        <v>1</v>
      </c>
      <c r="F17" s="245">
        <v>4.8</v>
      </c>
      <c r="G17" s="245">
        <v>3.12</v>
      </c>
      <c r="H17" s="245"/>
      <c r="I17" s="246">
        <f t="shared" si="1"/>
        <v>29.951999999999998</v>
      </c>
    </row>
    <row r="18" spans="1:9" s="80" customFormat="1" ht="30.75" customHeight="1" x14ac:dyDescent="0.25">
      <c r="A18" s="247"/>
      <c r="B18" s="248" t="s">
        <v>589</v>
      </c>
      <c r="C18" s="243">
        <v>2</v>
      </c>
      <c r="D18" s="244" t="s">
        <v>14</v>
      </c>
      <c r="E18" s="243">
        <v>1</v>
      </c>
      <c r="F18" s="245">
        <v>3</v>
      </c>
      <c r="G18" s="245">
        <v>3.12</v>
      </c>
      <c r="H18" s="245"/>
      <c r="I18" s="246">
        <f t="shared" si="1"/>
        <v>18.72</v>
      </c>
    </row>
    <row r="19" spans="1:9" s="80" customFormat="1" ht="30.75" customHeight="1" x14ac:dyDescent="0.25">
      <c r="A19" s="247"/>
      <c r="B19" s="248" t="s">
        <v>590</v>
      </c>
      <c r="C19" s="243">
        <v>2</v>
      </c>
      <c r="D19" s="244" t="s">
        <v>14</v>
      </c>
      <c r="E19" s="243">
        <v>1</v>
      </c>
      <c r="F19" s="245">
        <v>3</v>
      </c>
      <c r="G19" s="245">
        <v>3.12</v>
      </c>
      <c r="H19" s="245"/>
      <c r="I19" s="246">
        <f t="shared" si="1"/>
        <v>18.72</v>
      </c>
    </row>
    <row r="20" spans="1:9" s="80" customFormat="1" ht="30.75" customHeight="1" x14ac:dyDescent="0.25">
      <c r="A20" s="247"/>
      <c r="B20" s="248" t="s">
        <v>591</v>
      </c>
      <c r="C20" s="243">
        <v>1</v>
      </c>
      <c r="D20" s="244" t="s">
        <v>14</v>
      </c>
      <c r="E20" s="243">
        <v>1</v>
      </c>
      <c r="F20" s="245">
        <v>6.8</v>
      </c>
      <c r="G20" s="245">
        <v>2.4500000000000002</v>
      </c>
      <c r="H20" s="245"/>
      <c r="I20" s="246">
        <f t="shared" si="1"/>
        <v>16.66</v>
      </c>
    </row>
    <row r="21" spans="1:9" s="80" customFormat="1" ht="30.75" customHeight="1" x14ac:dyDescent="0.25">
      <c r="A21" s="247"/>
      <c r="B21" s="248" t="s">
        <v>592</v>
      </c>
      <c r="C21" s="243">
        <v>1</v>
      </c>
      <c r="D21" s="244" t="s">
        <v>14</v>
      </c>
      <c r="E21" s="243">
        <v>1</v>
      </c>
      <c r="F21" s="245">
        <v>7.2</v>
      </c>
      <c r="G21" s="245">
        <v>2.4500000000000002</v>
      </c>
      <c r="H21" s="245"/>
      <c r="I21" s="246">
        <f t="shared" si="1"/>
        <v>17.64</v>
      </c>
    </row>
    <row r="22" spans="1:9" s="80" customFormat="1" ht="30.75" customHeight="1" x14ac:dyDescent="0.25">
      <c r="A22" s="247"/>
      <c r="B22" s="248" t="s">
        <v>593</v>
      </c>
      <c r="C22" s="243">
        <v>1</v>
      </c>
      <c r="D22" s="244" t="s">
        <v>14</v>
      </c>
      <c r="E22" s="243">
        <v>1</v>
      </c>
      <c r="F22" s="245">
        <v>12.1</v>
      </c>
      <c r="G22" s="245">
        <v>2.4500000000000002</v>
      </c>
      <c r="H22" s="245"/>
      <c r="I22" s="246">
        <f t="shared" si="1"/>
        <v>29.645</v>
      </c>
    </row>
    <row r="23" spans="1:9" s="80" customFormat="1" ht="30.75" customHeight="1" x14ac:dyDescent="0.25">
      <c r="A23" s="247"/>
      <c r="B23" s="248" t="s">
        <v>594</v>
      </c>
      <c r="C23" s="243">
        <v>1</v>
      </c>
      <c r="D23" s="244" t="s">
        <v>14</v>
      </c>
      <c r="E23" s="243">
        <v>1</v>
      </c>
      <c r="F23" s="245">
        <v>14.3</v>
      </c>
      <c r="G23" s="245">
        <v>2.4500000000000002</v>
      </c>
      <c r="H23" s="245"/>
      <c r="I23" s="246">
        <f t="shared" si="1"/>
        <v>35.035000000000004</v>
      </c>
    </row>
    <row r="24" spans="1:9" s="80" customFormat="1" ht="30.75" customHeight="1" x14ac:dyDescent="0.3">
      <c r="A24" s="247"/>
      <c r="B24" s="248"/>
      <c r="C24" s="243"/>
      <c r="D24" s="244"/>
      <c r="E24" s="243"/>
      <c r="F24" s="245"/>
      <c r="G24" s="245"/>
      <c r="H24" s="249"/>
      <c r="I24" s="250">
        <f>SUM(I16:I23)</f>
        <v>257.16399999999999</v>
      </c>
    </row>
    <row r="25" spans="1:9" s="80" customFormat="1" ht="30.75" customHeight="1" x14ac:dyDescent="0.3">
      <c r="A25" s="247"/>
      <c r="B25" s="248"/>
      <c r="C25" s="243"/>
      <c r="D25" s="244"/>
      <c r="E25" s="243"/>
      <c r="F25" s="245"/>
      <c r="G25" s="249" t="s">
        <v>15</v>
      </c>
      <c r="H25" s="250">
        <f>CEILING(I24,0.1)</f>
        <v>257.2</v>
      </c>
      <c r="I25" s="250" t="s">
        <v>43</v>
      </c>
    </row>
    <row r="26" spans="1:9" s="80" customFormat="1" ht="30.75" customHeight="1" x14ac:dyDescent="0.3">
      <c r="A26" s="241">
        <v>3</v>
      </c>
      <c r="B26" s="242" t="s">
        <v>596</v>
      </c>
      <c r="C26" s="243"/>
      <c r="D26" s="244"/>
      <c r="E26" s="243"/>
      <c r="F26" s="245"/>
      <c r="G26" s="245"/>
      <c r="H26" s="245"/>
      <c r="I26" s="246"/>
    </row>
    <row r="27" spans="1:9" s="80" customFormat="1" ht="30.75" customHeight="1" x14ac:dyDescent="0.25">
      <c r="A27" s="247"/>
      <c r="B27" s="248" t="s">
        <v>597</v>
      </c>
      <c r="C27" s="243">
        <v>1</v>
      </c>
      <c r="D27" s="244" t="s">
        <v>14</v>
      </c>
      <c r="E27" s="243">
        <v>5</v>
      </c>
      <c r="F27" s="245"/>
      <c r="G27" s="245"/>
      <c r="H27" s="245"/>
      <c r="I27" s="246">
        <f>PRODUCT(C27:H27)</f>
        <v>5</v>
      </c>
    </row>
    <row r="28" spans="1:9" s="80" customFormat="1" ht="30.75" customHeight="1" x14ac:dyDescent="0.25">
      <c r="A28" s="247"/>
      <c r="B28" s="248" t="s">
        <v>598</v>
      </c>
      <c r="C28" s="243">
        <v>1</v>
      </c>
      <c r="D28" s="244" t="s">
        <v>14</v>
      </c>
      <c r="E28" s="243">
        <v>5</v>
      </c>
      <c r="F28" s="245"/>
      <c r="G28" s="245"/>
      <c r="H28" s="245"/>
      <c r="I28" s="246">
        <f>PRODUCT(C28:H28)</f>
        <v>5</v>
      </c>
    </row>
    <row r="29" spans="1:9" s="80" customFormat="1" ht="30.75" customHeight="1" x14ac:dyDescent="0.3">
      <c r="A29" s="247"/>
      <c r="B29" s="248"/>
      <c r="C29" s="243"/>
      <c r="D29" s="244"/>
      <c r="E29" s="243"/>
      <c r="F29" s="245"/>
      <c r="G29" s="245"/>
      <c r="H29" s="249"/>
      <c r="I29" s="250">
        <f>SUM(I27:I28)</f>
        <v>10</v>
      </c>
    </row>
    <row r="30" spans="1:9" s="80" customFormat="1" ht="30.75" customHeight="1" x14ac:dyDescent="0.3">
      <c r="A30" s="247"/>
      <c r="B30" s="248"/>
      <c r="C30" s="243"/>
      <c r="D30" s="244"/>
      <c r="E30" s="243"/>
      <c r="F30" s="245"/>
      <c r="G30" s="249" t="s">
        <v>15</v>
      </c>
      <c r="H30" s="250">
        <f>CEILING(I29,0.1)</f>
        <v>10</v>
      </c>
      <c r="I30" s="250" t="s">
        <v>7</v>
      </c>
    </row>
    <row r="31" spans="1:9" s="80" customFormat="1" ht="30.75" customHeight="1" x14ac:dyDescent="0.3">
      <c r="A31" s="241">
        <v>4</v>
      </c>
      <c r="B31" s="242" t="s">
        <v>599</v>
      </c>
      <c r="C31" s="243"/>
      <c r="D31" s="244"/>
      <c r="E31" s="243"/>
      <c r="F31" s="245"/>
      <c r="G31" s="245"/>
      <c r="H31" s="245"/>
      <c r="I31" s="246"/>
    </row>
    <row r="32" spans="1:9" s="80" customFormat="1" ht="30.75" customHeight="1" x14ac:dyDescent="0.25">
      <c r="A32" s="247"/>
      <c r="B32" s="248" t="s">
        <v>587</v>
      </c>
      <c r="C32" s="243">
        <v>3</v>
      </c>
      <c r="D32" s="244" t="s">
        <v>14</v>
      </c>
      <c r="E32" s="243">
        <v>1</v>
      </c>
      <c r="F32" s="245">
        <v>2.4</v>
      </c>
      <c r="G32" s="245">
        <v>3</v>
      </c>
      <c r="H32" s="245"/>
      <c r="I32" s="246">
        <f>PRODUCT(C32:H32)</f>
        <v>21.599999999999998</v>
      </c>
    </row>
    <row r="33" spans="1:9" s="80" customFormat="1" ht="30.75" customHeight="1" x14ac:dyDescent="0.3">
      <c r="A33" s="247"/>
      <c r="B33" s="248"/>
      <c r="C33" s="243"/>
      <c r="D33" s="244"/>
      <c r="E33" s="243"/>
      <c r="F33" s="245"/>
      <c r="G33" s="245"/>
      <c r="H33" s="249"/>
      <c r="I33" s="250">
        <f>SUM(I32:I32)</f>
        <v>21.599999999999998</v>
      </c>
    </row>
    <row r="34" spans="1:9" s="80" customFormat="1" ht="30.75" customHeight="1" x14ac:dyDescent="0.3">
      <c r="A34" s="247"/>
      <c r="B34" s="248"/>
      <c r="C34" s="243"/>
      <c r="D34" s="244"/>
      <c r="E34" s="243"/>
      <c r="F34" s="245"/>
      <c r="G34" s="249" t="s">
        <v>15</v>
      </c>
      <c r="H34" s="250">
        <f>CEILING(I33,0.1)</f>
        <v>21.6</v>
      </c>
      <c r="I34" s="250" t="s">
        <v>43</v>
      </c>
    </row>
    <row r="35" spans="1:9" s="80" customFormat="1" ht="30.75" customHeight="1" x14ac:dyDescent="0.3">
      <c r="A35" s="241">
        <v>5</v>
      </c>
      <c r="B35" s="242" t="s">
        <v>600</v>
      </c>
      <c r="C35" s="243"/>
      <c r="D35" s="244"/>
      <c r="E35" s="243"/>
      <c r="F35" s="245"/>
      <c r="G35" s="245"/>
      <c r="H35" s="245"/>
      <c r="I35" s="246"/>
    </row>
    <row r="36" spans="1:9" s="80" customFormat="1" ht="30.75" customHeight="1" x14ac:dyDescent="0.25">
      <c r="A36" s="247"/>
      <c r="B36" s="248" t="s">
        <v>601</v>
      </c>
      <c r="C36" s="243">
        <v>2</v>
      </c>
      <c r="D36" s="244" t="s">
        <v>14</v>
      </c>
      <c r="E36" s="243">
        <v>1</v>
      </c>
      <c r="F36" s="245">
        <v>2.4</v>
      </c>
      <c r="G36" s="245">
        <v>2.4</v>
      </c>
      <c r="H36" s="245"/>
      <c r="I36" s="246">
        <f>PRODUCT(C36:H36)</f>
        <v>11.52</v>
      </c>
    </row>
    <row r="37" spans="1:9" s="80" customFormat="1" ht="30.75" customHeight="1" x14ac:dyDescent="0.25">
      <c r="A37" s="247"/>
      <c r="B37" s="248" t="s">
        <v>603</v>
      </c>
      <c r="C37" s="243">
        <v>1</v>
      </c>
      <c r="D37" s="244" t="s">
        <v>14</v>
      </c>
      <c r="E37" s="243">
        <v>1</v>
      </c>
      <c r="F37" s="245">
        <v>2.4</v>
      </c>
      <c r="G37" s="245">
        <v>1.2</v>
      </c>
      <c r="H37" s="245"/>
      <c r="I37" s="246">
        <f>PRODUCT(C37:H37)</f>
        <v>2.88</v>
      </c>
    </row>
    <row r="38" spans="1:9" s="80" customFormat="1" ht="30.75" customHeight="1" x14ac:dyDescent="0.25">
      <c r="A38" s="247"/>
      <c r="B38" s="248" t="s">
        <v>602</v>
      </c>
      <c r="C38" s="243">
        <v>1</v>
      </c>
      <c r="D38" s="244" t="s">
        <v>14</v>
      </c>
      <c r="E38" s="243">
        <v>1</v>
      </c>
      <c r="F38" s="245">
        <v>2.4</v>
      </c>
      <c r="G38" s="245">
        <v>2.4</v>
      </c>
      <c r="H38" s="245"/>
      <c r="I38" s="246">
        <f>PRODUCT(C38:H38)</f>
        <v>5.76</v>
      </c>
    </row>
    <row r="39" spans="1:9" s="80" customFormat="1" ht="30.75" customHeight="1" x14ac:dyDescent="0.3">
      <c r="A39" s="247"/>
      <c r="B39" s="248"/>
      <c r="C39" s="243"/>
      <c r="D39" s="244"/>
      <c r="E39" s="243"/>
      <c r="F39" s="245"/>
      <c r="G39" s="245"/>
      <c r="H39" s="249"/>
      <c r="I39" s="250">
        <f>SUM(I36:I38)</f>
        <v>20.159999999999997</v>
      </c>
    </row>
    <row r="40" spans="1:9" s="80" customFormat="1" ht="30.75" customHeight="1" x14ac:dyDescent="0.3">
      <c r="A40" s="247"/>
      <c r="B40" s="248"/>
      <c r="C40" s="243"/>
      <c r="D40" s="244"/>
      <c r="E40" s="243"/>
      <c r="F40" s="245"/>
      <c r="G40" s="249" t="s">
        <v>15</v>
      </c>
      <c r="H40" s="250">
        <f>CEILING(I39,0.1)</f>
        <v>20.200000000000003</v>
      </c>
      <c r="I40" s="250" t="s">
        <v>43</v>
      </c>
    </row>
    <row r="41" spans="1:9" s="80" customFormat="1" ht="30.75" customHeight="1" x14ac:dyDescent="0.3">
      <c r="A41" s="241">
        <v>6</v>
      </c>
      <c r="B41" s="242" t="s">
        <v>583</v>
      </c>
      <c r="C41" s="243"/>
      <c r="D41" s="244"/>
      <c r="E41" s="243"/>
      <c r="F41" s="245"/>
      <c r="G41" s="245"/>
      <c r="H41" s="245"/>
      <c r="I41" s="246"/>
    </row>
    <row r="42" spans="1:9" s="80" customFormat="1" ht="30.75" customHeight="1" x14ac:dyDescent="0.25">
      <c r="A42" s="247"/>
      <c r="B42" s="248" t="s">
        <v>601</v>
      </c>
      <c r="C42" s="243">
        <v>2</v>
      </c>
      <c r="D42" s="244" t="s">
        <v>14</v>
      </c>
      <c r="E42" s="243">
        <v>1</v>
      </c>
      <c r="F42" s="245">
        <v>2.63</v>
      </c>
      <c r="G42" s="245">
        <v>0.45</v>
      </c>
      <c r="H42" s="245">
        <v>0.9</v>
      </c>
      <c r="I42" s="246">
        <f>PRODUCT(C42:H42)</f>
        <v>2.1303000000000001</v>
      </c>
    </row>
    <row r="43" spans="1:9" s="80" customFormat="1" ht="30.75" customHeight="1" x14ac:dyDescent="0.3">
      <c r="A43" s="247"/>
      <c r="B43" s="248"/>
      <c r="C43" s="243"/>
      <c r="D43" s="244"/>
      <c r="E43" s="243"/>
      <c r="F43" s="245"/>
      <c r="G43" s="245"/>
      <c r="H43" s="249"/>
      <c r="I43" s="250">
        <f>SUM(I42:I42)</f>
        <v>2.1303000000000001</v>
      </c>
    </row>
    <row r="44" spans="1:9" s="80" customFormat="1" ht="30.75" customHeight="1" x14ac:dyDescent="0.3">
      <c r="A44" s="247"/>
      <c r="B44" s="248"/>
      <c r="C44" s="243"/>
      <c r="D44" s="244"/>
      <c r="E44" s="243"/>
      <c r="F44" s="245"/>
      <c r="G44" s="249" t="s">
        <v>15</v>
      </c>
      <c r="H44" s="250">
        <f>CEILING(I43,0.1)</f>
        <v>2.2000000000000002</v>
      </c>
      <c r="I44" s="250" t="s">
        <v>5</v>
      </c>
    </row>
    <row r="45" spans="1:9" s="80" customFormat="1" ht="30.75" customHeight="1" x14ac:dyDescent="0.3">
      <c r="A45" s="241">
        <v>7</v>
      </c>
      <c r="B45" s="242" t="s">
        <v>731</v>
      </c>
      <c r="C45" s="243"/>
      <c r="D45" s="244"/>
      <c r="E45" s="243"/>
      <c r="F45" s="245"/>
      <c r="G45" s="245"/>
      <c r="H45" s="245"/>
      <c r="I45" s="246"/>
    </row>
    <row r="46" spans="1:9" s="80" customFormat="1" ht="30.75" customHeight="1" x14ac:dyDescent="0.25">
      <c r="A46" s="247"/>
      <c r="B46" s="248" t="s">
        <v>601</v>
      </c>
      <c r="C46" s="243">
        <v>2</v>
      </c>
      <c r="D46" s="244" t="s">
        <v>14</v>
      </c>
      <c r="E46" s="243">
        <v>1</v>
      </c>
      <c r="F46" s="245">
        <v>2.63</v>
      </c>
      <c r="G46" s="245">
        <v>0.45</v>
      </c>
      <c r="H46" s="245">
        <v>0.1</v>
      </c>
      <c r="I46" s="246">
        <f>PRODUCT(C46:H46)</f>
        <v>0.23670000000000002</v>
      </c>
    </row>
    <row r="47" spans="1:9" s="80" customFormat="1" ht="30.75" customHeight="1" x14ac:dyDescent="0.25">
      <c r="A47" s="247"/>
      <c r="B47" s="248" t="s">
        <v>732</v>
      </c>
      <c r="C47" s="243">
        <v>2</v>
      </c>
      <c r="D47" s="244" t="s">
        <v>14</v>
      </c>
      <c r="E47" s="243">
        <v>1</v>
      </c>
      <c r="F47" s="245">
        <v>15.4</v>
      </c>
      <c r="G47" s="245">
        <v>1</v>
      </c>
      <c r="H47" s="245">
        <v>0.1</v>
      </c>
      <c r="I47" s="246">
        <f>PRODUCT(C47:H47)</f>
        <v>3.08</v>
      </c>
    </row>
    <row r="48" spans="1:9" s="80" customFormat="1" ht="30.75" customHeight="1" x14ac:dyDescent="0.3">
      <c r="A48" s="247"/>
      <c r="B48" s="248"/>
      <c r="C48" s="243"/>
      <c r="D48" s="244"/>
      <c r="E48" s="243"/>
      <c r="F48" s="245"/>
      <c r="G48" s="245"/>
      <c r="H48" s="249"/>
      <c r="I48" s="250">
        <f>SUM(I46:I47)</f>
        <v>3.3167</v>
      </c>
    </row>
    <row r="49" spans="1:9" s="80" customFormat="1" ht="30.75" customHeight="1" x14ac:dyDescent="0.3">
      <c r="A49" s="247"/>
      <c r="B49" s="248"/>
      <c r="C49" s="243"/>
      <c r="D49" s="244"/>
      <c r="E49" s="243"/>
      <c r="F49" s="245"/>
      <c r="G49" s="249" t="s">
        <v>15</v>
      </c>
      <c r="H49" s="250">
        <f>CEILING(I48,0.1)</f>
        <v>3.4000000000000004</v>
      </c>
      <c r="I49" s="250" t="s">
        <v>5</v>
      </c>
    </row>
    <row r="50" spans="1:9" s="80" customFormat="1" ht="30.75" customHeight="1" x14ac:dyDescent="0.3">
      <c r="A50" s="241">
        <v>8</v>
      </c>
      <c r="B50" s="242" t="s">
        <v>604</v>
      </c>
      <c r="C50" s="243"/>
      <c r="D50" s="244"/>
      <c r="E50" s="243"/>
      <c r="F50" s="245"/>
      <c r="G50" s="245"/>
      <c r="H50" s="245"/>
      <c r="I50" s="246"/>
    </row>
    <row r="51" spans="1:9" s="80" customFormat="1" ht="30.75" customHeight="1" x14ac:dyDescent="0.25">
      <c r="A51" s="247"/>
      <c r="B51" s="248" t="s">
        <v>601</v>
      </c>
      <c r="C51" s="243">
        <v>2</v>
      </c>
      <c r="D51" s="244" t="s">
        <v>14</v>
      </c>
      <c r="E51" s="243">
        <v>1</v>
      </c>
      <c r="F51" s="245">
        <v>2.63</v>
      </c>
      <c r="G51" s="245">
        <v>0.38</v>
      </c>
      <c r="H51" s="245">
        <v>0.45</v>
      </c>
      <c r="I51" s="246">
        <f>PRODUCT(C51:H51)</f>
        <v>0.89945999999999993</v>
      </c>
    </row>
    <row r="52" spans="1:9" s="80" customFormat="1" ht="30.75" customHeight="1" x14ac:dyDescent="0.3">
      <c r="A52" s="247"/>
      <c r="B52" s="248"/>
      <c r="C52" s="243"/>
      <c r="D52" s="244"/>
      <c r="E52" s="243"/>
      <c r="F52" s="245"/>
      <c r="G52" s="245"/>
      <c r="H52" s="249"/>
      <c r="I52" s="250">
        <f>SUM(I51:I51)</f>
        <v>0.89945999999999993</v>
      </c>
    </row>
    <row r="53" spans="1:9" s="80" customFormat="1" ht="30.75" customHeight="1" x14ac:dyDescent="0.3">
      <c r="A53" s="247"/>
      <c r="B53" s="248"/>
      <c r="C53" s="243"/>
      <c r="D53" s="244"/>
      <c r="E53" s="243"/>
      <c r="F53" s="245"/>
      <c r="G53" s="249" t="s">
        <v>15</v>
      </c>
      <c r="H53" s="250">
        <f>CEILING(I52,0.1)</f>
        <v>0.9</v>
      </c>
      <c r="I53" s="250" t="s">
        <v>5</v>
      </c>
    </row>
    <row r="54" spans="1:9" s="80" customFormat="1" ht="30.75" customHeight="1" x14ac:dyDescent="0.3">
      <c r="A54" s="241">
        <v>9</v>
      </c>
      <c r="B54" s="242" t="s">
        <v>604</v>
      </c>
      <c r="C54" s="243"/>
      <c r="D54" s="244"/>
      <c r="E54" s="243"/>
      <c r="F54" s="245"/>
      <c r="G54" s="245"/>
      <c r="H54" s="245"/>
      <c r="I54" s="246"/>
    </row>
    <row r="55" spans="1:9" s="80" customFormat="1" ht="30.75" customHeight="1" x14ac:dyDescent="0.25">
      <c r="A55" s="247"/>
      <c r="B55" s="248" t="s">
        <v>601</v>
      </c>
      <c r="C55" s="243">
        <v>2</v>
      </c>
      <c r="D55" s="244" t="s">
        <v>14</v>
      </c>
      <c r="E55" s="243">
        <v>1</v>
      </c>
      <c r="F55" s="245">
        <v>2.63</v>
      </c>
      <c r="G55" s="245">
        <v>0.38</v>
      </c>
      <c r="H55" s="245">
        <v>0.45</v>
      </c>
      <c r="I55" s="246">
        <f>PRODUCT(C55:H55)</f>
        <v>0.89945999999999993</v>
      </c>
    </row>
    <row r="56" spans="1:9" s="80" customFormat="1" ht="30.75" customHeight="1" x14ac:dyDescent="0.3">
      <c r="A56" s="247"/>
      <c r="B56" s="248"/>
      <c r="C56" s="243"/>
      <c r="D56" s="244"/>
      <c r="E56" s="243"/>
      <c r="F56" s="245"/>
      <c r="G56" s="245"/>
      <c r="H56" s="249"/>
      <c r="I56" s="250">
        <f>SUM(I55:I55)</f>
        <v>0.89945999999999993</v>
      </c>
    </row>
    <row r="57" spans="1:9" s="80" customFormat="1" ht="30.75" customHeight="1" x14ac:dyDescent="0.3">
      <c r="A57" s="247"/>
      <c r="B57" s="248"/>
      <c r="C57" s="243"/>
      <c r="D57" s="244"/>
      <c r="E57" s="243"/>
      <c r="F57" s="245"/>
      <c r="G57" s="249" t="s">
        <v>15</v>
      </c>
      <c r="H57" s="250">
        <f>CEILING(I56,0.1)</f>
        <v>0.9</v>
      </c>
      <c r="I57" s="250" t="s">
        <v>5</v>
      </c>
    </row>
    <row r="58" spans="1:9" s="80" customFormat="1" ht="30.75" customHeight="1" x14ac:dyDescent="0.3">
      <c r="A58" s="241">
        <v>10</v>
      </c>
      <c r="B58" s="242" t="s">
        <v>605</v>
      </c>
      <c r="C58" s="243"/>
      <c r="D58" s="244"/>
      <c r="E58" s="243"/>
      <c r="F58" s="245"/>
      <c r="G58" s="245"/>
      <c r="H58" s="245"/>
      <c r="I58" s="246"/>
    </row>
    <row r="59" spans="1:9" s="80" customFormat="1" ht="30.75" customHeight="1" x14ac:dyDescent="0.3">
      <c r="A59" s="241"/>
      <c r="B59" s="242" t="s">
        <v>607</v>
      </c>
      <c r="C59" s="243"/>
      <c r="D59" s="244"/>
      <c r="E59" s="243"/>
      <c r="F59" s="245"/>
      <c r="G59" s="245"/>
      <c r="H59" s="245"/>
      <c r="I59" s="246"/>
    </row>
    <row r="60" spans="1:9" s="80" customFormat="1" ht="30.75" customHeight="1" x14ac:dyDescent="0.25">
      <c r="A60" s="247"/>
      <c r="B60" s="248" t="s">
        <v>606</v>
      </c>
      <c r="C60" s="243">
        <v>2</v>
      </c>
      <c r="D60" s="244" t="s">
        <v>14</v>
      </c>
      <c r="E60" s="243">
        <v>2</v>
      </c>
      <c r="F60" s="245">
        <v>2.63</v>
      </c>
      <c r="G60" s="245">
        <v>0.38</v>
      </c>
      <c r="H60" s="245">
        <v>0.3</v>
      </c>
      <c r="I60" s="246">
        <f>PRODUCT(C60:H60)</f>
        <v>1.1992799999999999</v>
      </c>
    </row>
    <row r="61" spans="1:9" s="80" customFormat="1" ht="30.75" customHeight="1" x14ac:dyDescent="0.3">
      <c r="A61" s="247"/>
      <c r="B61" s="248"/>
      <c r="C61" s="243"/>
      <c r="D61" s="244"/>
      <c r="E61" s="243"/>
      <c r="F61" s="245"/>
      <c r="G61" s="245"/>
      <c r="H61" s="249"/>
      <c r="I61" s="250">
        <f>SUM(I60:I60)</f>
        <v>1.1992799999999999</v>
      </c>
    </row>
    <row r="62" spans="1:9" s="80" customFormat="1" ht="30.75" customHeight="1" x14ac:dyDescent="0.3">
      <c r="A62" s="247"/>
      <c r="B62" s="248"/>
      <c r="C62" s="243"/>
      <c r="D62" s="244"/>
      <c r="E62" s="243"/>
      <c r="F62" s="245"/>
      <c r="G62" s="249" t="s">
        <v>15</v>
      </c>
      <c r="H62" s="250">
        <f>CEILING(I61,0.1)</f>
        <v>1.2000000000000002</v>
      </c>
      <c r="I62" s="250" t="s">
        <v>43</v>
      </c>
    </row>
    <row r="63" spans="1:9" s="80" customFormat="1" ht="30.75" customHeight="1" x14ac:dyDescent="0.3">
      <c r="A63" s="241">
        <v>11</v>
      </c>
      <c r="B63" s="242" t="s">
        <v>608</v>
      </c>
      <c r="C63" s="243"/>
      <c r="D63" s="244"/>
      <c r="E63" s="243"/>
      <c r="F63" s="245"/>
      <c r="G63" s="245"/>
      <c r="H63" s="245"/>
      <c r="I63" s="246"/>
    </row>
    <row r="64" spans="1:9" s="80" customFormat="1" ht="30.75" customHeight="1" x14ac:dyDescent="0.3">
      <c r="A64" s="241"/>
      <c r="B64" s="242" t="s">
        <v>607</v>
      </c>
      <c r="C64" s="243"/>
      <c r="D64" s="244"/>
      <c r="E64" s="243"/>
      <c r="F64" s="245"/>
      <c r="G64" s="245"/>
      <c r="H64" s="245"/>
      <c r="I64" s="246"/>
    </row>
    <row r="65" spans="1:9" s="80" customFormat="1" ht="30.75" customHeight="1" x14ac:dyDescent="0.25">
      <c r="A65" s="247"/>
      <c r="B65" s="248" t="s">
        <v>606</v>
      </c>
      <c r="C65" s="243">
        <v>2</v>
      </c>
      <c r="D65" s="244" t="s">
        <v>14</v>
      </c>
      <c r="E65" s="243">
        <v>1</v>
      </c>
      <c r="F65" s="245">
        <v>2.86</v>
      </c>
      <c r="G65" s="245">
        <v>0.38</v>
      </c>
      <c r="H65" s="245">
        <v>0.3</v>
      </c>
      <c r="I65" s="246">
        <f>PRODUCT(C65:H65)</f>
        <v>0.65207999999999999</v>
      </c>
    </row>
    <row r="66" spans="1:9" s="80" customFormat="1" ht="30.75" customHeight="1" x14ac:dyDescent="0.3">
      <c r="A66" s="247"/>
      <c r="B66" s="248"/>
      <c r="C66" s="243"/>
      <c r="D66" s="244"/>
      <c r="E66" s="243"/>
      <c r="F66" s="245"/>
      <c r="G66" s="245"/>
      <c r="H66" s="249"/>
      <c r="I66" s="250">
        <f>SUM(I65:I65)</f>
        <v>0.65207999999999999</v>
      </c>
    </row>
    <row r="67" spans="1:9" s="80" customFormat="1" ht="30.75" customHeight="1" x14ac:dyDescent="0.3">
      <c r="A67" s="247"/>
      <c r="B67" s="248"/>
      <c r="C67" s="243"/>
      <c r="D67" s="244"/>
      <c r="E67" s="243"/>
      <c r="F67" s="245"/>
      <c r="G67" s="249" t="s">
        <v>15</v>
      </c>
      <c r="H67" s="250">
        <f>CEILING(I66,0.1)</f>
        <v>0.70000000000000007</v>
      </c>
      <c r="I67" s="250" t="s">
        <v>43</v>
      </c>
    </row>
    <row r="68" spans="1:9" s="80" customFormat="1" ht="30.75" customHeight="1" x14ac:dyDescent="0.3">
      <c r="A68" s="241">
        <v>12</v>
      </c>
      <c r="B68" s="242" t="s">
        <v>608</v>
      </c>
      <c r="C68" s="243"/>
      <c r="D68" s="244"/>
      <c r="E68" s="243"/>
      <c r="F68" s="245"/>
      <c r="G68" s="245"/>
      <c r="H68" s="245"/>
      <c r="I68" s="246"/>
    </row>
    <row r="69" spans="1:9" s="80" customFormat="1" ht="30.75" customHeight="1" x14ac:dyDescent="0.3">
      <c r="A69" s="241"/>
      <c r="B69" s="242" t="s">
        <v>607</v>
      </c>
      <c r="C69" s="243"/>
      <c r="D69" s="244"/>
      <c r="E69" s="243"/>
      <c r="F69" s="245"/>
      <c r="G69" s="245"/>
      <c r="H69" s="245"/>
      <c r="I69" s="246"/>
    </row>
    <row r="70" spans="1:9" s="80" customFormat="1" ht="30.75" customHeight="1" x14ac:dyDescent="0.25">
      <c r="A70" s="247"/>
      <c r="B70" s="248" t="s">
        <v>606</v>
      </c>
      <c r="C70" s="243">
        <v>2</v>
      </c>
      <c r="D70" s="244" t="s">
        <v>14</v>
      </c>
      <c r="E70" s="243">
        <v>1</v>
      </c>
      <c r="F70" s="245">
        <v>2.86</v>
      </c>
      <c r="G70" s="245">
        <v>0.38</v>
      </c>
      <c r="H70" s="245">
        <v>0.3</v>
      </c>
      <c r="I70" s="246">
        <f>PRODUCT(C70:H70)</f>
        <v>0.65207999999999999</v>
      </c>
    </row>
    <row r="71" spans="1:9" s="80" customFormat="1" ht="30.75" customHeight="1" x14ac:dyDescent="0.3">
      <c r="A71" s="247"/>
      <c r="B71" s="248"/>
      <c r="C71" s="243"/>
      <c r="D71" s="244"/>
      <c r="E71" s="243"/>
      <c r="F71" s="245"/>
      <c r="G71" s="245"/>
      <c r="H71" s="249"/>
      <c r="I71" s="250">
        <f>SUM(I70:I70)</f>
        <v>0.65207999999999999</v>
      </c>
    </row>
    <row r="72" spans="1:9" s="80" customFormat="1" ht="30.75" customHeight="1" x14ac:dyDescent="0.3">
      <c r="A72" s="247"/>
      <c r="B72" s="248"/>
      <c r="C72" s="243"/>
      <c r="D72" s="244"/>
      <c r="E72" s="243"/>
      <c r="F72" s="245"/>
      <c r="G72" s="249" t="s">
        <v>15</v>
      </c>
      <c r="H72" s="250">
        <f>CEILING(I71,0.1)</f>
        <v>0.70000000000000007</v>
      </c>
      <c r="I72" s="250" t="s">
        <v>43</v>
      </c>
    </row>
    <row r="73" spans="1:9" s="80" customFormat="1" ht="30.75" customHeight="1" x14ac:dyDescent="0.3">
      <c r="A73" s="241">
        <v>13</v>
      </c>
      <c r="B73" s="242" t="s">
        <v>609</v>
      </c>
      <c r="C73" s="243"/>
      <c r="D73" s="244"/>
      <c r="E73" s="243"/>
      <c r="F73" s="245"/>
      <c r="G73" s="245"/>
      <c r="H73" s="245"/>
      <c r="I73" s="246"/>
    </row>
    <row r="74" spans="1:9" s="80" customFormat="1" ht="30.75" customHeight="1" x14ac:dyDescent="0.25">
      <c r="A74" s="247"/>
      <c r="B74" s="248" t="s">
        <v>601</v>
      </c>
      <c r="C74" s="243">
        <v>2</v>
      </c>
      <c r="D74" s="244" t="s">
        <v>14</v>
      </c>
      <c r="E74" s="243">
        <v>1</v>
      </c>
      <c r="F74" s="245">
        <v>2.4</v>
      </c>
      <c r="G74" s="245">
        <v>0.23</v>
      </c>
      <c r="H74" s="245">
        <v>2.1</v>
      </c>
      <c r="I74" s="246">
        <f>PRODUCT(C74:H74)</f>
        <v>2.3184000000000005</v>
      </c>
    </row>
    <row r="75" spans="1:9" s="80" customFormat="1" ht="30.75" customHeight="1" x14ac:dyDescent="0.25">
      <c r="A75" s="247"/>
      <c r="B75" s="248" t="s">
        <v>612</v>
      </c>
      <c r="C75" s="243">
        <v>4</v>
      </c>
      <c r="D75" s="244" t="s">
        <v>14</v>
      </c>
      <c r="E75" s="251">
        <v>0.5</v>
      </c>
      <c r="F75" s="245">
        <v>2.4</v>
      </c>
      <c r="G75" s="245">
        <v>0.23</v>
      </c>
      <c r="H75" s="245">
        <v>1.2</v>
      </c>
      <c r="I75" s="246">
        <f>PRODUCT(C75:H75)</f>
        <v>1.3248</v>
      </c>
    </row>
    <row r="76" spans="1:9" s="80" customFormat="1" ht="30.75" customHeight="1" x14ac:dyDescent="0.25">
      <c r="A76" s="247"/>
      <c r="B76" s="248" t="s">
        <v>614</v>
      </c>
      <c r="C76" s="243">
        <v>2</v>
      </c>
      <c r="D76" s="244" t="s">
        <v>14</v>
      </c>
      <c r="E76" s="243">
        <v>-1</v>
      </c>
      <c r="F76" s="245">
        <v>2.4</v>
      </c>
      <c r="G76" s="245">
        <v>0.23</v>
      </c>
      <c r="H76" s="245">
        <v>0.15</v>
      </c>
      <c r="I76" s="246">
        <f>PRODUCT(C76:H76)</f>
        <v>-0.1656</v>
      </c>
    </row>
    <row r="77" spans="1:9" s="80" customFormat="1" ht="30.75" customHeight="1" x14ac:dyDescent="0.3">
      <c r="A77" s="247"/>
      <c r="B77" s="248"/>
      <c r="C77" s="243"/>
      <c r="D77" s="244"/>
      <c r="E77" s="243"/>
      <c r="F77" s="245"/>
      <c r="G77" s="245"/>
      <c r="H77" s="249"/>
      <c r="I77" s="250">
        <f>SUM(I74:I76)</f>
        <v>3.4776000000000002</v>
      </c>
    </row>
    <row r="78" spans="1:9" s="80" customFormat="1" ht="30.75" customHeight="1" x14ac:dyDescent="0.3">
      <c r="A78" s="247"/>
      <c r="B78" s="248"/>
      <c r="C78" s="243"/>
      <c r="D78" s="244"/>
      <c r="E78" s="243"/>
      <c r="F78" s="245"/>
      <c r="G78" s="249" t="s">
        <v>15</v>
      </c>
      <c r="H78" s="250">
        <f>CEILING(I77,0.1)</f>
        <v>3.5</v>
      </c>
      <c r="I78" s="250" t="s">
        <v>5</v>
      </c>
    </row>
    <row r="79" spans="1:9" s="80" customFormat="1" ht="30.75" customHeight="1" x14ac:dyDescent="0.3">
      <c r="A79" s="241">
        <v>14</v>
      </c>
      <c r="B79" s="242" t="s">
        <v>610</v>
      </c>
      <c r="C79" s="243"/>
      <c r="D79" s="244"/>
      <c r="E79" s="243"/>
      <c r="F79" s="245"/>
      <c r="G79" s="245"/>
      <c r="H79" s="245"/>
      <c r="I79" s="246"/>
    </row>
    <row r="80" spans="1:9" s="80" customFormat="1" ht="30.75" customHeight="1" x14ac:dyDescent="0.3">
      <c r="A80" s="241"/>
      <c r="B80" s="242" t="s">
        <v>611</v>
      </c>
      <c r="C80" s="243"/>
      <c r="D80" s="244"/>
      <c r="E80" s="243"/>
      <c r="F80" s="245"/>
      <c r="G80" s="245"/>
      <c r="H80" s="245"/>
      <c r="I80" s="246"/>
    </row>
    <row r="81" spans="1:9" s="80" customFormat="1" ht="30.75" customHeight="1" x14ac:dyDescent="0.25">
      <c r="A81" s="247"/>
      <c r="B81" s="248" t="s">
        <v>613</v>
      </c>
      <c r="C81" s="243">
        <v>2</v>
      </c>
      <c r="D81" s="244" t="s">
        <v>14</v>
      </c>
      <c r="E81" s="243">
        <v>1</v>
      </c>
      <c r="F81" s="245">
        <v>2.4</v>
      </c>
      <c r="G81" s="245">
        <v>0.23</v>
      </c>
      <c r="H81" s="245">
        <v>0.15</v>
      </c>
      <c r="I81" s="246">
        <f>PRODUCT(C81:H81)</f>
        <v>0.1656</v>
      </c>
    </row>
    <row r="82" spans="1:9" s="80" customFormat="1" ht="30.75" customHeight="1" x14ac:dyDescent="0.3">
      <c r="A82" s="247"/>
      <c r="B82" s="248"/>
      <c r="C82" s="243"/>
      <c r="D82" s="244"/>
      <c r="E82" s="243"/>
      <c r="F82" s="245"/>
      <c r="G82" s="245"/>
      <c r="H82" s="249"/>
      <c r="I82" s="250">
        <f>SUM(I81:I81)</f>
        <v>0.1656</v>
      </c>
    </row>
    <row r="83" spans="1:9" s="80" customFormat="1" ht="30.75" customHeight="1" x14ac:dyDescent="0.3">
      <c r="A83" s="247"/>
      <c r="B83" s="248"/>
      <c r="C83" s="243"/>
      <c r="D83" s="244"/>
      <c r="E83" s="243"/>
      <c r="F83" s="245"/>
      <c r="G83" s="249" t="s">
        <v>15</v>
      </c>
      <c r="H83" s="250">
        <f>CEILING(I82,0.1)</f>
        <v>0.2</v>
      </c>
      <c r="I83" s="250" t="s">
        <v>5</v>
      </c>
    </row>
    <row r="84" spans="1:9" s="80" customFormat="1" ht="30.75" customHeight="1" x14ac:dyDescent="0.3">
      <c r="A84" s="241">
        <v>15</v>
      </c>
      <c r="B84" s="242" t="s">
        <v>615</v>
      </c>
      <c r="C84" s="243"/>
      <c r="D84" s="244"/>
      <c r="E84" s="243"/>
      <c r="F84" s="245"/>
      <c r="G84" s="245"/>
      <c r="H84" s="245"/>
      <c r="I84" s="246"/>
    </row>
    <row r="85" spans="1:9" s="80" customFormat="1" ht="30.75" customHeight="1" x14ac:dyDescent="0.25">
      <c r="A85" s="247"/>
      <c r="B85" s="248" t="s">
        <v>601</v>
      </c>
      <c r="C85" s="243">
        <v>2</v>
      </c>
      <c r="D85" s="244">
        <v>2</v>
      </c>
      <c r="E85" s="243">
        <v>1</v>
      </c>
      <c r="F85" s="245">
        <v>2.4</v>
      </c>
      <c r="G85" s="245"/>
      <c r="H85" s="245">
        <v>2.1</v>
      </c>
      <c r="I85" s="246">
        <f>PRODUCT(C85:H85)</f>
        <v>20.16</v>
      </c>
    </row>
    <row r="86" spans="1:9" s="80" customFormat="1" ht="30.75" customHeight="1" x14ac:dyDescent="0.25">
      <c r="A86" s="247"/>
      <c r="B86" s="248" t="s">
        <v>612</v>
      </c>
      <c r="C86" s="243">
        <v>4</v>
      </c>
      <c r="D86" s="244">
        <v>2</v>
      </c>
      <c r="E86" s="251">
        <v>0.5</v>
      </c>
      <c r="F86" s="245">
        <v>2.4</v>
      </c>
      <c r="G86" s="245"/>
      <c r="H86" s="245">
        <v>1.2</v>
      </c>
      <c r="I86" s="246">
        <f>PRODUCT(C86:H86)</f>
        <v>11.52</v>
      </c>
    </row>
    <row r="87" spans="1:9" s="80" customFormat="1" ht="30.75" customHeight="1" x14ac:dyDescent="0.3">
      <c r="A87" s="247"/>
      <c r="B87" s="248"/>
      <c r="C87" s="243"/>
      <c r="D87" s="244"/>
      <c r="E87" s="243"/>
      <c r="F87" s="245"/>
      <c r="G87" s="245"/>
      <c r="H87" s="249"/>
      <c r="I87" s="250">
        <f>SUM(I85:I86)</f>
        <v>31.68</v>
      </c>
    </row>
    <row r="88" spans="1:9" s="80" customFormat="1" ht="30.75" customHeight="1" x14ac:dyDescent="0.3">
      <c r="A88" s="247"/>
      <c r="B88" s="248"/>
      <c r="C88" s="243"/>
      <c r="D88" s="244"/>
      <c r="E88" s="243"/>
      <c r="F88" s="245"/>
      <c r="G88" s="249" t="s">
        <v>15</v>
      </c>
      <c r="H88" s="250">
        <f>CEILING(I87,0.1)</f>
        <v>31.700000000000003</v>
      </c>
      <c r="I88" s="250" t="s">
        <v>43</v>
      </c>
    </row>
    <row r="89" spans="1:9" s="80" customFormat="1" ht="30.75" customHeight="1" x14ac:dyDescent="0.3">
      <c r="A89" s="241">
        <v>16</v>
      </c>
      <c r="B89" s="242" t="s">
        <v>670</v>
      </c>
      <c r="C89" s="243"/>
      <c r="D89" s="244"/>
      <c r="E89" s="243"/>
      <c r="F89" s="245"/>
      <c r="G89" s="245"/>
      <c r="H89" s="245"/>
      <c r="I89" s="246"/>
    </row>
    <row r="90" spans="1:9" s="80" customFormat="1" ht="30.75" customHeight="1" x14ac:dyDescent="0.25">
      <c r="A90" s="247"/>
      <c r="B90" s="248" t="s">
        <v>726</v>
      </c>
      <c r="C90" s="243">
        <v>1</v>
      </c>
      <c r="D90" s="244" t="s">
        <v>14</v>
      </c>
      <c r="E90" s="243">
        <v>2</v>
      </c>
      <c r="F90" s="245">
        <v>1.5</v>
      </c>
      <c r="G90" s="245"/>
      <c r="H90" s="245">
        <v>2.1</v>
      </c>
      <c r="I90" s="246">
        <f>PRODUCT(C90:H90)</f>
        <v>6.3000000000000007</v>
      </c>
    </row>
    <row r="91" spans="1:9" s="80" customFormat="1" ht="30.75" customHeight="1" x14ac:dyDescent="0.25">
      <c r="A91" s="247"/>
      <c r="B91" s="248" t="s">
        <v>728</v>
      </c>
      <c r="C91" s="243">
        <v>1</v>
      </c>
      <c r="D91" s="244" t="s">
        <v>14</v>
      </c>
      <c r="E91" s="243">
        <v>1</v>
      </c>
      <c r="F91" s="245">
        <v>0.9</v>
      </c>
      <c r="G91" s="245"/>
      <c r="H91" s="245">
        <v>2.1</v>
      </c>
      <c r="I91" s="246">
        <f>PRODUCT(C91:H91)</f>
        <v>1.8900000000000001</v>
      </c>
    </row>
    <row r="92" spans="1:9" s="80" customFormat="1" ht="30.75" customHeight="1" x14ac:dyDescent="0.25">
      <c r="A92" s="247"/>
      <c r="B92" s="248"/>
      <c r="C92" s="243"/>
      <c r="D92" s="244"/>
      <c r="E92" s="243"/>
      <c r="F92" s="245"/>
      <c r="G92" s="245"/>
      <c r="H92" s="245" t="s">
        <v>672</v>
      </c>
      <c r="I92" s="246">
        <f>SUM(I90:I91)</f>
        <v>8.1900000000000013</v>
      </c>
    </row>
    <row r="93" spans="1:9" s="80" customFormat="1" ht="30.75" customHeight="1" x14ac:dyDescent="0.3">
      <c r="A93" s="247"/>
      <c r="B93" s="248"/>
      <c r="C93" s="243"/>
      <c r="D93" s="244"/>
      <c r="E93" s="243"/>
      <c r="F93" s="245"/>
      <c r="G93" s="249" t="s">
        <v>15</v>
      </c>
      <c r="H93" s="250">
        <f>I92*40</f>
        <v>327.60000000000002</v>
      </c>
      <c r="I93" s="250" t="s">
        <v>671</v>
      </c>
    </row>
    <row r="94" spans="1:9" s="80" customFormat="1" ht="30.75" customHeight="1" x14ac:dyDescent="0.3">
      <c r="A94" s="241">
        <v>17</v>
      </c>
      <c r="B94" s="242" t="s">
        <v>616</v>
      </c>
      <c r="C94" s="243"/>
      <c r="D94" s="244"/>
      <c r="E94" s="243"/>
      <c r="F94" s="245"/>
      <c r="G94" s="245"/>
      <c r="H94" s="245"/>
      <c r="I94" s="246"/>
    </row>
    <row r="95" spans="1:9" s="80" customFormat="1" ht="30.75" customHeight="1" x14ac:dyDescent="0.25">
      <c r="A95" s="247"/>
      <c r="B95" s="248" t="s">
        <v>617</v>
      </c>
      <c r="C95" s="243">
        <v>1</v>
      </c>
      <c r="D95" s="244" t="s">
        <v>14</v>
      </c>
      <c r="E95" s="243">
        <v>1</v>
      </c>
      <c r="F95" s="245">
        <v>39.9</v>
      </c>
      <c r="G95" s="245"/>
      <c r="H95" s="245">
        <v>4.8</v>
      </c>
      <c r="I95" s="246">
        <f t="shared" ref="I95:I132" si="2">PRODUCT(C95:H95)</f>
        <v>191.51999999999998</v>
      </c>
    </row>
    <row r="96" spans="1:9" s="80" customFormat="1" ht="30.75" customHeight="1" x14ac:dyDescent="0.25">
      <c r="A96" s="247"/>
      <c r="B96" s="248" t="s">
        <v>618</v>
      </c>
      <c r="C96" s="243">
        <v>2</v>
      </c>
      <c r="D96" s="244">
        <v>2</v>
      </c>
      <c r="E96" s="251">
        <v>0.5</v>
      </c>
      <c r="F96" s="245">
        <v>2.7</v>
      </c>
      <c r="G96" s="245"/>
      <c r="H96" s="245">
        <v>2</v>
      </c>
      <c r="I96" s="246">
        <f t="shared" si="2"/>
        <v>10.8</v>
      </c>
    </row>
    <row r="97" spans="1:9" s="80" customFormat="1" ht="30.75" customHeight="1" x14ac:dyDescent="0.25">
      <c r="A97" s="247"/>
      <c r="B97" s="248" t="s">
        <v>467</v>
      </c>
      <c r="C97" s="243">
        <v>1</v>
      </c>
      <c r="D97" s="244" t="s">
        <v>14</v>
      </c>
      <c r="E97" s="243">
        <v>-6</v>
      </c>
      <c r="F97" s="245">
        <v>1.2</v>
      </c>
      <c r="G97" s="245"/>
      <c r="H97" s="245">
        <v>1.65</v>
      </c>
      <c r="I97" s="246">
        <f t="shared" si="2"/>
        <v>-11.879999999999999</v>
      </c>
    </row>
    <row r="98" spans="1:9" s="80" customFormat="1" ht="30.75" customHeight="1" x14ac:dyDescent="0.25">
      <c r="A98" s="247"/>
      <c r="B98" s="248" t="s">
        <v>440</v>
      </c>
      <c r="C98" s="243">
        <v>1</v>
      </c>
      <c r="D98" s="244" t="s">
        <v>14</v>
      </c>
      <c r="E98" s="243">
        <v>-5</v>
      </c>
      <c r="F98" s="245">
        <v>1.3</v>
      </c>
      <c r="G98" s="245"/>
      <c r="H98" s="245">
        <v>2.5</v>
      </c>
      <c r="I98" s="246">
        <f t="shared" si="2"/>
        <v>-16.25</v>
      </c>
    </row>
    <row r="99" spans="1:9" s="80" customFormat="1" ht="30.75" customHeight="1" x14ac:dyDescent="0.25">
      <c r="A99" s="247"/>
      <c r="B99" s="248" t="s">
        <v>619</v>
      </c>
      <c r="C99" s="243">
        <v>1</v>
      </c>
      <c r="D99" s="244" t="s">
        <v>14</v>
      </c>
      <c r="E99" s="243">
        <v>-1</v>
      </c>
      <c r="F99" s="245">
        <v>3</v>
      </c>
      <c r="G99" s="245"/>
      <c r="H99" s="245">
        <v>2.5</v>
      </c>
      <c r="I99" s="246">
        <f t="shared" si="2"/>
        <v>-7.5</v>
      </c>
    </row>
    <row r="100" spans="1:9" s="80" customFormat="1" ht="30.75" customHeight="1" x14ac:dyDescent="0.25">
      <c r="A100" s="247"/>
      <c r="B100" s="248" t="s">
        <v>620</v>
      </c>
      <c r="C100" s="243">
        <v>1</v>
      </c>
      <c r="D100" s="252">
        <v>-0.5</v>
      </c>
      <c r="E100" s="253">
        <v>3.14</v>
      </c>
      <c r="F100" s="245">
        <v>1.5</v>
      </c>
      <c r="G100" s="245">
        <v>1.5</v>
      </c>
      <c r="H100" s="245"/>
      <c r="I100" s="246">
        <f t="shared" si="2"/>
        <v>-3.5324999999999998</v>
      </c>
    </row>
    <row r="101" spans="1:9" s="80" customFormat="1" ht="30.75" customHeight="1" x14ac:dyDescent="0.25">
      <c r="A101" s="247"/>
      <c r="B101" s="248" t="s">
        <v>621</v>
      </c>
      <c r="C101" s="243">
        <v>1</v>
      </c>
      <c r="D101" s="244" t="s">
        <v>14</v>
      </c>
      <c r="E101" s="243">
        <v>6</v>
      </c>
      <c r="F101" s="245">
        <v>5.7</v>
      </c>
      <c r="G101" s="245">
        <v>0.23</v>
      </c>
      <c r="H101" s="245"/>
      <c r="I101" s="246">
        <f t="shared" si="2"/>
        <v>7.8660000000000014</v>
      </c>
    </row>
    <row r="102" spans="1:9" s="80" customFormat="1" ht="30.75" customHeight="1" x14ac:dyDescent="0.25">
      <c r="A102" s="247"/>
      <c r="B102" s="248" t="s">
        <v>622</v>
      </c>
      <c r="C102" s="243">
        <v>1</v>
      </c>
      <c r="D102" s="244" t="s">
        <v>14</v>
      </c>
      <c r="E102" s="243">
        <v>5</v>
      </c>
      <c r="F102" s="245">
        <v>6.3</v>
      </c>
      <c r="G102" s="245">
        <v>0.23</v>
      </c>
      <c r="H102" s="245"/>
      <c r="I102" s="246">
        <f t="shared" si="2"/>
        <v>7.2450000000000001</v>
      </c>
    </row>
    <row r="103" spans="1:9" s="80" customFormat="1" ht="30.75" customHeight="1" x14ac:dyDescent="0.25">
      <c r="A103" s="247"/>
      <c r="B103" s="248" t="s">
        <v>623</v>
      </c>
      <c r="C103" s="243">
        <v>1</v>
      </c>
      <c r="D103" s="244" t="s">
        <v>14</v>
      </c>
      <c r="E103" s="243">
        <v>2</v>
      </c>
      <c r="F103" s="245">
        <v>2.5</v>
      </c>
      <c r="G103" s="245">
        <v>0.56000000000000005</v>
      </c>
      <c r="H103" s="245"/>
      <c r="I103" s="246">
        <f t="shared" si="2"/>
        <v>2.8000000000000003</v>
      </c>
    </row>
    <row r="104" spans="1:9" s="80" customFormat="1" ht="30.75" customHeight="1" x14ac:dyDescent="0.25">
      <c r="A104" s="247"/>
      <c r="B104" s="248" t="s">
        <v>624</v>
      </c>
      <c r="C104" s="243">
        <v>1</v>
      </c>
      <c r="D104" s="252">
        <v>0.5</v>
      </c>
      <c r="E104" s="253">
        <v>3.14</v>
      </c>
      <c r="F104" s="245">
        <v>1.5</v>
      </c>
      <c r="G104" s="245">
        <v>0.56000000000000005</v>
      </c>
      <c r="H104" s="245"/>
      <c r="I104" s="246">
        <f t="shared" si="2"/>
        <v>1.3188000000000002</v>
      </c>
    </row>
    <row r="105" spans="1:9" s="80" customFormat="1" ht="30.75" customHeight="1" x14ac:dyDescent="0.25">
      <c r="A105" s="247"/>
      <c r="B105" s="248" t="s">
        <v>625</v>
      </c>
      <c r="C105" s="243">
        <v>1</v>
      </c>
      <c r="D105" s="244" t="s">
        <v>14</v>
      </c>
      <c r="E105" s="243">
        <v>1</v>
      </c>
      <c r="F105" s="245">
        <v>20.399999999999999</v>
      </c>
      <c r="G105" s="245"/>
      <c r="H105" s="245">
        <v>4.8</v>
      </c>
      <c r="I105" s="246">
        <f t="shared" si="2"/>
        <v>97.919999999999987</v>
      </c>
    </row>
    <row r="106" spans="1:9" s="80" customFormat="1" ht="30.75" customHeight="1" x14ac:dyDescent="0.25">
      <c r="A106" s="247"/>
      <c r="B106" s="248" t="s">
        <v>627</v>
      </c>
      <c r="C106" s="243">
        <v>2</v>
      </c>
      <c r="D106" s="244">
        <v>2</v>
      </c>
      <c r="E106" s="251">
        <v>0.5</v>
      </c>
      <c r="F106" s="245">
        <v>2.7</v>
      </c>
      <c r="G106" s="245"/>
      <c r="H106" s="245">
        <v>2</v>
      </c>
      <c r="I106" s="246">
        <f t="shared" si="2"/>
        <v>10.8</v>
      </c>
    </row>
    <row r="107" spans="1:9" s="80" customFormat="1" ht="30.75" customHeight="1" x14ac:dyDescent="0.25">
      <c r="A107" s="247"/>
      <c r="B107" s="248" t="s">
        <v>440</v>
      </c>
      <c r="C107" s="243">
        <v>1</v>
      </c>
      <c r="D107" s="244" t="s">
        <v>14</v>
      </c>
      <c r="E107" s="243">
        <v>-3</v>
      </c>
      <c r="F107" s="245">
        <v>1.3</v>
      </c>
      <c r="G107" s="245"/>
      <c r="H107" s="245">
        <v>2.5</v>
      </c>
      <c r="I107" s="246">
        <f t="shared" si="2"/>
        <v>-9.75</v>
      </c>
    </row>
    <row r="108" spans="1:9" s="80" customFormat="1" ht="30.75" customHeight="1" x14ac:dyDescent="0.25">
      <c r="A108" s="247"/>
      <c r="B108" s="248" t="s">
        <v>619</v>
      </c>
      <c r="C108" s="243">
        <v>1</v>
      </c>
      <c r="D108" s="244" t="s">
        <v>14</v>
      </c>
      <c r="E108" s="243">
        <v>-1</v>
      </c>
      <c r="F108" s="245">
        <v>3</v>
      </c>
      <c r="G108" s="245"/>
      <c r="H108" s="245">
        <v>2.5</v>
      </c>
      <c r="I108" s="246">
        <f t="shared" si="2"/>
        <v>-7.5</v>
      </c>
    </row>
    <row r="109" spans="1:9" s="80" customFormat="1" ht="30.75" customHeight="1" x14ac:dyDescent="0.25">
      <c r="A109" s="247"/>
      <c r="B109" s="248" t="s">
        <v>619</v>
      </c>
      <c r="C109" s="243">
        <v>1</v>
      </c>
      <c r="D109" s="244" t="s">
        <v>14</v>
      </c>
      <c r="E109" s="243">
        <v>-1</v>
      </c>
      <c r="F109" s="245">
        <v>3</v>
      </c>
      <c r="G109" s="245"/>
      <c r="H109" s="245">
        <v>2.5</v>
      </c>
      <c r="I109" s="246">
        <f t="shared" si="2"/>
        <v>-7.5</v>
      </c>
    </row>
    <row r="110" spans="1:9" s="80" customFormat="1" ht="30.75" customHeight="1" x14ac:dyDescent="0.25">
      <c r="A110" s="247"/>
      <c r="B110" s="248" t="s">
        <v>620</v>
      </c>
      <c r="C110" s="243">
        <v>1</v>
      </c>
      <c r="D110" s="252">
        <v>-0.5</v>
      </c>
      <c r="E110" s="253">
        <v>3.14</v>
      </c>
      <c r="F110" s="245">
        <v>1.5</v>
      </c>
      <c r="G110" s="245">
        <v>1.5</v>
      </c>
      <c r="H110" s="245"/>
      <c r="I110" s="246">
        <f t="shared" si="2"/>
        <v>-3.5324999999999998</v>
      </c>
    </row>
    <row r="111" spans="1:9" s="80" customFormat="1" ht="30.75" customHeight="1" x14ac:dyDescent="0.25">
      <c r="A111" s="247"/>
      <c r="B111" s="248" t="s">
        <v>622</v>
      </c>
      <c r="C111" s="243">
        <v>1</v>
      </c>
      <c r="D111" s="244" t="s">
        <v>14</v>
      </c>
      <c r="E111" s="243">
        <v>3</v>
      </c>
      <c r="F111" s="245">
        <v>6.3</v>
      </c>
      <c r="G111" s="245">
        <v>0.23</v>
      </c>
      <c r="H111" s="245"/>
      <c r="I111" s="246">
        <f t="shared" si="2"/>
        <v>4.3469999999999995</v>
      </c>
    </row>
    <row r="112" spans="1:9" s="80" customFormat="1" ht="30.75" customHeight="1" x14ac:dyDescent="0.25">
      <c r="A112" s="247"/>
      <c r="B112" s="248" t="s">
        <v>623</v>
      </c>
      <c r="C112" s="243">
        <v>1</v>
      </c>
      <c r="D112" s="244" t="s">
        <v>14</v>
      </c>
      <c r="E112" s="243">
        <v>2</v>
      </c>
      <c r="F112" s="245">
        <v>2.5</v>
      </c>
      <c r="G112" s="245">
        <v>0.56000000000000005</v>
      </c>
      <c r="H112" s="245"/>
      <c r="I112" s="246">
        <f t="shared" si="2"/>
        <v>2.8000000000000003</v>
      </c>
    </row>
    <row r="113" spans="1:9" s="80" customFormat="1" ht="30.75" customHeight="1" x14ac:dyDescent="0.25">
      <c r="A113" s="247"/>
      <c r="B113" s="248" t="s">
        <v>624</v>
      </c>
      <c r="C113" s="243">
        <v>1</v>
      </c>
      <c r="D113" s="252">
        <v>0.5</v>
      </c>
      <c r="E113" s="253">
        <v>3.14</v>
      </c>
      <c r="F113" s="245">
        <v>1.5</v>
      </c>
      <c r="G113" s="245">
        <v>0.56000000000000005</v>
      </c>
      <c r="H113" s="245"/>
      <c r="I113" s="246">
        <f t="shared" si="2"/>
        <v>1.3188000000000002</v>
      </c>
    </row>
    <row r="114" spans="1:9" s="80" customFormat="1" ht="30.75" customHeight="1" x14ac:dyDescent="0.25">
      <c r="A114" s="247"/>
      <c r="B114" s="248" t="s">
        <v>626</v>
      </c>
      <c r="C114" s="243">
        <v>1</v>
      </c>
      <c r="D114" s="244" t="s">
        <v>14</v>
      </c>
      <c r="E114" s="243">
        <v>1</v>
      </c>
      <c r="F114" s="245">
        <v>14.1</v>
      </c>
      <c r="G114" s="245"/>
      <c r="H114" s="245">
        <v>4.8</v>
      </c>
      <c r="I114" s="246">
        <f t="shared" si="2"/>
        <v>67.679999999999993</v>
      </c>
    </row>
    <row r="115" spans="1:9" s="80" customFormat="1" ht="30.75" customHeight="1" x14ac:dyDescent="0.25">
      <c r="A115" s="247"/>
      <c r="B115" s="248" t="s">
        <v>440</v>
      </c>
      <c r="C115" s="243">
        <v>1</v>
      </c>
      <c r="D115" s="244" t="s">
        <v>14</v>
      </c>
      <c r="E115" s="243">
        <v>-1</v>
      </c>
      <c r="F115" s="245">
        <v>1.3</v>
      </c>
      <c r="G115" s="245"/>
      <c r="H115" s="245">
        <v>2.5</v>
      </c>
      <c r="I115" s="246">
        <f t="shared" si="2"/>
        <v>-3.25</v>
      </c>
    </row>
    <row r="116" spans="1:9" s="80" customFormat="1" ht="30.75" customHeight="1" x14ac:dyDescent="0.25">
      <c r="A116" s="247"/>
      <c r="B116" s="248" t="s">
        <v>619</v>
      </c>
      <c r="C116" s="243">
        <v>1</v>
      </c>
      <c r="D116" s="244" t="s">
        <v>14</v>
      </c>
      <c r="E116" s="243">
        <v>-1</v>
      </c>
      <c r="F116" s="245">
        <v>3</v>
      </c>
      <c r="G116" s="245"/>
      <c r="H116" s="245">
        <v>2.5</v>
      </c>
      <c r="I116" s="246">
        <f t="shared" si="2"/>
        <v>-7.5</v>
      </c>
    </row>
    <row r="117" spans="1:9" s="80" customFormat="1" ht="30.75" customHeight="1" x14ac:dyDescent="0.25">
      <c r="A117" s="247"/>
      <c r="B117" s="248" t="s">
        <v>620</v>
      </c>
      <c r="C117" s="243">
        <v>1</v>
      </c>
      <c r="D117" s="252">
        <v>-0.5</v>
      </c>
      <c r="E117" s="253">
        <v>3.14</v>
      </c>
      <c r="F117" s="245">
        <v>1.5</v>
      </c>
      <c r="G117" s="245">
        <v>1.5</v>
      </c>
      <c r="H117" s="245"/>
      <c r="I117" s="246">
        <f t="shared" si="2"/>
        <v>-3.5324999999999998</v>
      </c>
    </row>
    <row r="118" spans="1:9" s="80" customFormat="1" ht="30.75" customHeight="1" x14ac:dyDescent="0.25">
      <c r="A118" s="247"/>
      <c r="B118" s="248" t="s">
        <v>622</v>
      </c>
      <c r="C118" s="243">
        <v>1</v>
      </c>
      <c r="D118" s="244" t="s">
        <v>14</v>
      </c>
      <c r="E118" s="243">
        <v>1</v>
      </c>
      <c r="F118" s="245">
        <v>6.3</v>
      </c>
      <c r="G118" s="245">
        <v>0.23</v>
      </c>
      <c r="H118" s="245"/>
      <c r="I118" s="246">
        <f t="shared" si="2"/>
        <v>1.4490000000000001</v>
      </c>
    </row>
    <row r="119" spans="1:9" s="80" customFormat="1" ht="30.75" customHeight="1" x14ac:dyDescent="0.25">
      <c r="A119" s="247"/>
      <c r="B119" s="248" t="s">
        <v>628</v>
      </c>
      <c r="C119" s="243">
        <v>1</v>
      </c>
      <c r="D119" s="244" t="s">
        <v>14</v>
      </c>
      <c r="E119" s="243">
        <v>1</v>
      </c>
      <c r="F119" s="245">
        <v>16.8</v>
      </c>
      <c r="G119" s="245"/>
      <c r="H119" s="245">
        <v>4.8</v>
      </c>
      <c r="I119" s="246">
        <f t="shared" si="2"/>
        <v>80.64</v>
      </c>
    </row>
    <row r="120" spans="1:9" s="80" customFormat="1" ht="30.75" customHeight="1" x14ac:dyDescent="0.25">
      <c r="A120" s="247"/>
      <c r="B120" s="248" t="s">
        <v>627</v>
      </c>
      <c r="C120" s="243">
        <v>2</v>
      </c>
      <c r="D120" s="244">
        <v>2</v>
      </c>
      <c r="E120" s="251">
        <v>0.5</v>
      </c>
      <c r="F120" s="245">
        <v>2.7</v>
      </c>
      <c r="G120" s="245"/>
      <c r="H120" s="245">
        <v>2</v>
      </c>
      <c r="I120" s="246">
        <f t="shared" si="2"/>
        <v>10.8</v>
      </c>
    </row>
    <row r="121" spans="1:9" s="80" customFormat="1" ht="30.75" customHeight="1" x14ac:dyDescent="0.25">
      <c r="A121" s="247"/>
      <c r="B121" s="248" t="s">
        <v>440</v>
      </c>
      <c r="C121" s="243">
        <v>1</v>
      </c>
      <c r="D121" s="244" t="s">
        <v>14</v>
      </c>
      <c r="E121" s="243">
        <v>-3</v>
      </c>
      <c r="F121" s="245">
        <v>1.3</v>
      </c>
      <c r="G121" s="245"/>
      <c r="H121" s="245">
        <v>2.5</v>
      </c>
      <c r="I121" s="246">
        <f t="shared" si="2"/>
        <v>-9.75</v>
      </c>
    </row>
    <row r="122" spans="1:9" s="80" customFormat="1" ht="30.75" customHeight="1" x14ac:dyDescent="0.25">
      <c r="A122" s="247"/>
      <c r="B122" s="248" t="s">
        <v>622</v>
      </c>
      <c r="C122" s="243">
        <v>1</v>
      </c>
      <c r="D122" s="244" t="s">
        <v>14</v>
      </c>
      <c r="E122" s="243">
        <v>3</v>
      </c>
      <c r="F122" s="245">
        <v>6.3</v>
      </c>
      <c r="G122" s="245">
        <v>0.23</v>
      </c>
      <c r="H122" s="245"/>
      <c r="I122" s="246">
        <f t="shared" si="2"/>
        <v>4.3469999999999995</v>
      </c>
    </row>
    <row r="123" spans="1:9" s="80" customFormat="1" ht="30.75" customHeight="1" x14ac:dyDescent="0.25">
      <c r="A123" s="247"/>
      <c r="B123" s="248" t="s">
        <v>629</v>
      </c>
      <c r="C123" s="243">
        <v>1</v>
      </c>
      <c r="D123" s="244" t="s">
        <v>14</v>
      </c>
      <c r="E123" s="243">
        <v>1</v>
      </c>
      <c r="F123" s="245">
        <v>16.8</v>
      </c>
      <c r="G123" s="245"/>
      <c r="H123" s="245">
        <v>4.8</v>
      </c>
      <c r="I123" s="246">
        <f t="shared" si="2"/>
        <v>80.64</v>
      </c>
    </row>
    <row r="124" spans="1:9" s="80" customFormat="1" ht="30.75" customHeight="1" x14ac:dyDescent="0.25">
      <c r="A124" s="247"/>
      <c r="B124" s="248" t="s">
        <v>630</v>
      </c>
      <c r="C124" s="243">
        <v>2</v>
      </c>
      <c r="D124" s="244">
        <v>2</v>
      </c>
      <c r="E124" s="251">
        <v>0.5</v>
      </c>
      <c r="F124" s="245">
        <v>2.7</v>
      </c>
      <c r="G124" s="245"/>
      <c r="H124" s="245">
        <v>2</v>
      </c>
      <c r="I124" s="246">
        <f t="shared" si="2"/>
        <v>10.8</v>
      </c>
    </row>
    <row r="125" spans="1:9" s="80" customFormat="1" ht="30.75" customHeight="1" x14ac:dyDescent="0.25">
      <c r="A125" s="247"/>
      <c r="B125" s="248" t="s">
        <v>467</v>
      </c>
      <c r="C125" s="243">
        <v>1</v>
      </c>
      <c r="D125" s="244" t="s">
        <v>14</v>
      </c>
      <c r="E125" s="243">
        <v>-1</v>
      </c>
      <c r="F125" s="245">
        <v>1.2</v>
      </c>
      <c r="G125" s="245"/>
      <c r="H125" s="245">
        <v>1.65</v>
      </c>
      <c r="I125" s="246">
        <f t="shared" si="2"/>
        <v>-1.9799999999999998</v>
      </c>
    </row>
    <row r="126" spans="1:9" s="80" customFormat="1" ht="30.75" customHeight="1" x14ac:dyDescent="0.25">
      <c r="A126" s="247"/>
      <c r="B126" s="248" t="s">
        <v>440</v>
      </c>
      <c r="C126" s="243">
        <v>1</v>
      </c>
      <c r="D126" s="244" t="s">
        <v>14</v>
      </c>
      <c r="E126" s="243">
        <v>-1</v>
      </c>
      <c r="F126" s="245">
        <v>1.3</v>
      </c>
      <c r="G126" s="245"/>
      <c r="H126" s="245">
        <v>2.5</v>
      </c>
      <c r="I126" s="246">
        <f t="shared" si="2"/>
        <v>-3.25</v>
      </c>
    </row>
    <row r="127" spans="1:9" s="80" customFormat="1" ht="30.75" customHeight="1" x14ac:dyDescent="0.25">
      <c r="A127" s="247"/>
      <c r="B127" s="248" t="s">
        <v>621</v>
      </c>
      <c r="C127" s="243">
        <v>1</v>
      </c>
      <c r="D127" s="244" t="s">
        <v>14</v>
      </c>
      <c r="E127" s="243">
        <v>1</v>
      </c>
      <c r="F127" s="245">
        <v>5.7</v>
      </c>
      <c r="G127" s="245">
        <v>0.23</v>
      </c>
      <c r="H127" s="245"/>
      <c r="I127" s="246">
        <f t="shared" si="2"/>
        <v>1.3110000000000002</v>
      </c>
    </row>
    <row r="128" spans="1:9" s="80" customFormat="1" ht="30.75" customHeight="1" x14ac:dyDescent="0.25">
      <c r="A128" s="247"/>
      <c r="B128" s="248" t="s">
        <v>622</v>
      </c>
      <c r="C128" s="243">
        <v>1</v>
      </c>
      <c r="D128" s="244" t="s">
        <v>14</v>
      </c>
      <c r="E128" s="243">
        <v>1</v>
      </c>
      <c r="F128" s="245">
        <v>6.3</v>
      </c>
      <c r="G128" s="245">
        <v>0.23</v>
      </c>
      <c r="H128" s="245"/>
      <c r="I128" s="246">
        <f t="shared" si="2"/>
        <v>1.4490000000000001</v>
      </c>
    </row>
    <row r="129" spans="1:9" s="80" customFormat="1" ht="30.75" customHeight="1" x14ac:dyDescent="0.25">
      <c r="A129" s="247"/>
      <c r="B129" s="248" t="s">
        <v>631</v>
      </c>
      <c r="C129" s="243">
        <v>1</v>
      </c>
      <c r="D129" s="244" t="s">
        <v>14</v>
      </c>
      <c r="E129" s="243">
        <v>1</v>
      </c>
      <c r="F129" s="245">
        <v>26.445</v>
      </c>
      <c r="G129" s="245"/>
      <c r="H129" s="245">
        <v>3.3</v>
      </c>
      <c r="I129" s="246">
        <f t="shared" si="2"/>
        <v>87.268500000000003</v>
      </c>
    </row>
    <row r="130" spans="1:9" s="80" customFormat="1" ht="30.75" customHeight="1" x14ac:dyDescent="0.25">
      <c r="A130" s="247"/>
      <c r="B130" s="248" t="s">
        <v>632</v>
      </c>
      <c r="C130" s="243">
        <v>1</v>
      </c>
      <c r="D130" s="244" t="s">
        <v>14</v>
      </c>
      <c r="E130" s="243">
        <v>-2</v>
      </c>
      <c r="F130" s="245">
        <v>0.23</v>
      </c>
      <c r="G130" s="245"/>
      <c r="H130" s="245">
        <v>3.3</v>
      </c>
      <c r="I130" s="246">
        <f t="shared" si="2"/>
        <v>-1.518</v>
      </c>
    </row>
    <row r="131" spans="1:9" s="80" customFormat="1" ht="30.75" customHeight="1" x14ac:dyDescent="0.25">
      <c r="A131" s="247"/>
      <c r="B131" s="248" t="s">
        <v>633</v>
      </c>
      <c r="C131" s="243">
        <v>1</v>
      </c>
      <c r="D131" s="244" t="s">
        <v>14</v>
      </c>
      <c r="E131" s="243">
        <v>1</v>
      </c>
      <c r="F131" s="245">
        <v>26.445</v>
      </c>
      <c r="G131" s="245"/>
      <c r="H131" s="245">
        <v>1.3</v>
      </c>
      <c r="I131" s="246">
        <f t="shared" si="2"/>
        <v>34.378500000000003</v>
      </c>
    </row>
    <row r="132" spans="1:9" s="80" customFormat="1" ht="30.75" customHeight="1" x14ac:dyDescent="0.25">
      <c r="A132" s="247"/>
      <c r="B132" s="248" t="s">
        <v>632</v>
      </c>
      <c r="C132" s="243">
        <v>1</v>
      </c>
      <c r="D132" s="244" t="s">
        <v>14</v>
      </c>
      <c r="E132" s="243">
        <v>-2</v>
      </c>
      <c r="F132" s="245">
        <v>0.23</v>
      </c>
      <c r="G132" s="245"/>
      <c r="H132" s="245">
        <v>1.3</v>
      </c>
      <c r="I132" s="246">
        <f t="shared" si="2"/>
        <v>-0.59800000000000009</v>
      </c>
    </row>
    <row r="133" spans="1:9" s="80" customFormat="1" ht="30.75" customHeight="1" x14ac:dyDescent="0.25">
      <c r="A133" s="247"/>
      <c r="B133" s="248" t="s">
        <v>635</v>
      </c>
      <c r="C133" s="243">
        <v>2</v>
      </c>
      <c r="D133" s="244" t="s">
        <v>14</v>
      </c>
      <c r="E133" s="243">
        <v>2</v>
      </c>
      <c r="F133" s="245">
        <v>2.4</v>
      </c>
      <c r="G133" s="245"/>
      <c r="H133" s="245">
        <v>2.4</v>
      </c>
      <c r="I133" s="246">
        <f t="shared" ref="I133:I138" si="3">PRODUCT(C133:H133)</f>
        <v>23.04</v>
      </c>
    </row>
    <row r="134" spans="1:9" s="80" customFormat="1" ht="30.75" customHeight="1" x14ac:dyDescent="0.25">
      <c r="A134" s="247"/>
      <c r="B134" s="248" t="s">
        <v>634</v>
      </c>
      <c r="C134" s="243">
        <v>2</v>
      </c>
      <c r="D134" s="244">
        <v>2</v>
      </c>
      <c r="E134" s="251">
        <v>0.5</v>
      </c>
      <c r="F134" s="245">
        <v>2.4</v>
      </c>
      <c r="G134" s="245"/>
      <c r="H134" s="245">
        <v>0.5</v>
      </c>
      <c r="I134" s="246">
        <f t="shared" si="3"/>
        <v>2.4</v>
      </c>
    </row>
    <row r="135" spans="1:9" s="80" customFormat="1" ht="30.75" customHeight="1" x14ac:dyDescent="0.25">
      <c r="A135" s="247"/>
      <c r="B135" s="248" t="s">
        <v>637</v>
      </c>
      <c r="C135" s="243">
        <v>1</v>
      </c>
      <c r="D135" s="244" t="s">
        <v>14</v>
      </c>
      <c r="E135" s="243">
        <v>1</v>
      </c>
      <c r="F135" s="245">
        <v>26.445</v>
      </c>
      <c r="G135" s="245"/>
      <c r="H135" s="245">
        <v>1.3</v>
      </c>
      <c r="I135" s="246">
        <f t="shared" si="3"/>
        <v>34.378500000000003</v>
      </c>
    </row>
    <row r="136" spans="1:9" s="80" customFormat="1" ht="30.75" customHeight="1" x14ac:dyDescent="0.25">
      <c r="A136" s="247"/>
      <c r="B136" s="248" t="s">
        <v>638</v>
      </c>
      <c r="C136" s="243">
        <v>1</v>
      </c>
      <c r="D136" s="244" t="s">
        <v>14</v>
      </c>
      <c r="E136" s="243">
        <v>1</v>
      </c>
      <c r="F136" s="245">
        <v>14.3</v>
      </c>
      <c r="G136" s="245"/>
      <c r="H136" s="245">
        <v>3.3</v>
      </c>
      <c r="I136" s="246">
        <f t="shared" si="3"/>
        <v>47.19</v>
      </c>
    </row>
    <row r="137" spans="1:9" s="80" customFormat="1" ht="30.75" customHeight="1" x14ac:dyDescent="0.25">
      <c r="A137" s="247"/>
      <c r="B137" s="248" t="s">
        <v>639</v>
      </c>
      <c r="C137" s="243">
        <v>1</v>
      </c>
      <c r="D137" s="244" t="s">
        <v>14</v>
      </c>
      <c r="E137" s="243">
        <v>1</v>
      </c>
      <c r="F137" s="245">
        <v>14.3</v>
      </c>
      <c r="G137" s="245"/>
      <c r="H137" s="245">
        <v>1.3</v>
      </c>
      <c r="I137" s="246">
        <f t="shared" si="3"/>
        <v>18.59</v>
      </c>
    </row>
    <row r="138" spans="1:9" s="80" customFormat="1" ht="30.75" customHeight="1" x14ac:dyDescent="0.25">
      <c r="A138" s="247"/>
      <c r="B138" s="248" t="s">
        <v>634</v>
      </c>
      <c r="C138" s="243">
        <v>1</v>
      </c>
      <c r="D138" s="244">
        <v>2</v>
      </c>
      <c r="E138" s="251">
        <v>0.5</v>
      </c>
      <c r="F138" s="245">
        <v>2.4</v>
      </c>
      <c r="G138" s="245"/>
      <c r="H138" s="245">
        <v>0.5</v>
      </c>
      <c r="I138" s="246">
        <f t="shared" si="3"/>
        <v>1.2</v>
      </c>
    </row>
    <row r="139" spans="1:9" s="80" customFormat="1" ht="30.75" customHeight="1" x14ac:dyDescent="0.25">
      <c r="A139" s="247"/>
      <c r="B139" s="248" t="s">
        <v>636</v>
      </c>
      <c r="C139" s="243">
        <v>1</v>
      </c>
      <c r="D139" s="244" t="s">
        <v>14</v>
      </c>
      <c r="E139" s="243">
        <v>1</v>
      </c>
      <c r="F139" s="245">
        <v>18</v>
      </c>
      <c r="G139" s="245"/>
      <c r="H139" s="245">
        <v>1.3</v>
      </c>
      <c r="I139" s="246">
        <f t="shared" ref="I139:I156" si="4">PRODUCT(C139:H139)</f>
        <v>23.400000000000002</v>
      </c>
    </row>
    <row r="140" spans="1:9" s="80" customFormat="1" ht="30.75" customHeight="1" x14ac:dyDescent="0.25">
      <c r="A140" s="247"/>
      <c r="B140" s="248" t="s">
        <v>640</v>
      </c>
      <c r="C140" s="243">
        <v>1</v>
      </c>
      <c r="D140" s="244" t="s">
        <v>14</v>
      </c>
      <c r="E140" s="243">
        <v>1</v>
      </c>
      <c r="F140" s="245">
        <v>26.445</v>
      </c>
      <c r="G140" s="245"/>
      <c r="H140" s="245">
        <v>1.5</v>
      </c>
      <c r="I140" s="246">
        <f t="shared" si="4"/>
        <v>39.667500000000004</v>
      </c>
    </row>
    <row r="141" spans="1:9" s="80" customFormat="1" ht="30.75" customHeight="1" x14ac:dyDescent="0.25">
      <c r="A141" s="247"/>
      <c r="B141" s="248" t="s">
        <v>641</v>
      </c>
      <c r="C141" s="243">
        <v>1</v>
      </c>
      <c r="D141" s="244" t="s">
        <v>14</v>
      </c>
      <c r="E141" s="243">
        <v>1</v>
      </c>
      <c r="F141" s="245">
        <v>18</v>
      </c>
      <c r="G141" s="245"/>
      <c r="H141" s="245">
        <v>1.5</v>
      </c>
      <c r="I141" s="246">
        <f t="shared" si="4"/>
        <v>27</v>
      </c>
    </row>
    <row r="142" spans="1:9" s="80" customFormat="1" ht="30.75" customHeight="1" x14ac:dyDescent="0.25">
      <c r="A142" s="247"/>
      <c r="B142" s="248" t="s">
        <v>642</v>
      </c>
      <c r="C142" s="243">
        <v>1</v>
      </c>
      <c r="D142" s="244" t="s">
        <v>14</v>
      </c>
      <c r="E142" s="243">
        <v>1</v>
      </c>
      <c r="F142" s="245">
        <v>4.7</v>
      </c>
      <c r="G142" s="245"/>
      <c r="H142" s="245">
        <v>4.8</v>
      </c>
      <c r="I142" s="246">
        <f t="shared" si="4"/>
        <v>22.56</v>
      </c>
    </row>
    <row r="143" spans="1:9" s="80" customFormat="1" ht="30.75" customHeight="1" x14ac:dyDescent="0.25">
      <c r="A143" s="247"/>
      <c r="B143" s="248" t="s">
        <v>643</v>
      </c>
      <c r="C143" s="243">
        <v>1</v>
      </c>
      <c r="D143" s="244" t="s">
        <v>14</v>
      </c>
      <c r="E143" s="243">
        <v>1</v>
      </c>
      <c r="F143" s="245">
        <v>4.7</v>
      </c>
      <c r="G143" s="245"/>
      <c r="H143" s="245">
        <v>4.8</v>
      </c>
      <c r="I143" s="246">
        <f t="shared" si="4"/>
        <v>22.56</v>
      </c>
    </row>
    <row r="144" spans="1:9" s="80" customFormat="1" ht="30.75" customHeight="1" x14ac:dyDescent="0.25">
      <c r="A144" s="247"/>
      <c r="B144" s="248" t="s">
        <v>644</v>
      </c>
      <c r="C144" s="243">
        <v>1</v>
      </c>
      <c r="D144" s="244" t="s">
        <v>14</v>
      </c>
      <c r="E144" s="243">
        <v>1</v>
      </c>
      <c r="F144" s="245">
        <v>4.8</v>
      </c>
      <c r="G144" s="245"/>
      <c r="H144" s="245">
        <v>2.25</v>
      </c>
      <c r="I144" s="246">
        <f t="shared" si="4"/>
        <v>10.799999999999999</v>
      </c>
    </row>
    <row r="145" spans="1:9" s="80" customFormat="1" ht="30.75" customHeight="1" x14ac:dyDescent="0.25">
      <c r="A145" s="247"/>
      <c r="B145" s="248" t="s">
        <v>646</v>
      </c>
      <c r="C145" s="243">
        <v>2</v>
      </c>
      <c r="D145" s="244" t="s">
        <v>14</v>
      </c>
      <c r="E145" s="243">
        <v>1</v>
      </c>
      <c r="F145" s="245">
        <v>4.8</v>
      </c>
      <c r="G145" s="245"/>
      <c r="H145" s="245">
        <v>2.25</v>
      </c>
      <c r="I145" s="246">
        <f t="shared" si="4"/>
        <v>21.599999999999998</v>
      </c>
    </row>
    <row r="146" spans="1:9" s="80" customFormat="1" ht="30.75" customHeight="1" x14ac:dyDescent="0.25">
      <c r="A146" s="247"/>
      <c r="B146" s="248" t="s">
        <v>645</v>
      </c>
      <c r="C146" s="243">
        <v>2</v>
      </c>
      <c r="D146" s="244" t="s">
        <v>14</v>
      </c>
      <c r="E146" s="243">
        <v>-1</v>
      </c>
      <c r="F146" s="245">
        <v>1.1000000000000001</v>
      </c>
      <c r="G146" s="245"/>
      <c r="H146" s="245">
        <v>2.2000000000000002</v>
      </c>
      <c r="I146" s="246">
        <f t="shared" si="4"/>
        <v>-4.8400000000000007</v>
      </c>
    </row>
    <row r="147" spans="1:9" s="80" customFormat="1" ht="30.75" customHeight="1" x14ac:dyDescent="0.25">
      <c r="A147" s="247"/>
      <c r="B147" s="248" t="s">
        <v>647</v>
      </c>
      <c r="C147" s="243">
        <v>2</v>
      </c>
      <c r="D147" s="244" t="s">
        <v>14</v>
      </c>
      <c r="E147" s="243">
        <v>1</v>
      </c>
      <c r="F147" s="245">
        <v>2.09</v>
      </c>
      <c r="G147" s="245"/>
      <c r="H147" s="245">
        <v>2.25</v>
      </c>
      <c r="I147" s="246">
        <f t="shared" si="4"/>
        <v>9.4049999999999994</v>
      </c>
    </row>
    <row r="148" spans="1:9" s="80" customFormat="1" ht="30.75" customHeight="1" x14ac:dyDescent="0.25">
      <c r="A148" s="247"/>
      <c r="B148" s="248" t="s">
        <v>649</v>
      </c>
      <c r="C148" s="243">
        <v>2</v>
      </c>
      <c r="D148" s="244" t="s">
        <v>14</v>
      </c>
      <c r="E148" s="243">
        <v>-1</v>
      </c>
      <c r="F148" s="245">
        <v>0.75</v>
      </c>
      <c r="G148" s="245"/>
      <c r="H148" s="245">
        <v>2.2000000000000002</v>
      </c>
      <c r="I148" s="246">
        <f t="shared" si="4"/>
        <v>-3.3000000000000003</v>
      </c>
    </row>
    <row r="149" spans="1:9" s="80" customFormat="1" ht="30.75" customHeight="1" x14ac:dyDescent="0.25">
      <c r="A149" s="247"/>
      <c r="B149" s="248" t="s">
        <v>648</v>
      </c>
      <c r="C149" s="243">
        <v>2</v>
      </c>
      <c r="D149" s="244" t="s">
        <v>14</v>
      </c>
      <c r="E149" s="243">
        <v>2</v>
      </c>
      <c r="F149" s="245">
        <v>2.7</v>
      </c>
      <c r="G149" s="245"/>
      <c r="H149" s="245">
        <v>2.2000000000000002</v>
      </c>
      <c r="I149" s="246">
        <f t="shared" si="4"/>
        <v>23.760000000000005</v>
      </c>
    </row>
    <row r="150" spans="1:9" s="80" customFormat="1" ht="30.75" customHeight="1" x14ac:dyDescent="0.25">
      <c r="A150" s="247"/>
      <c r="B150" s="248" t="s">
        <v>645</v>
      </c>
      <c r="C150" s="243">
        <v>2</v>
      </c>
      <c r="D150" s="244" t="s">
        <v>14</v>
      </c>
      <c r="E150" s="243">
        <v>-1</v>
      </c>
      <c r="F150" s="245">
        <v>1.1000000000000001</v>
      </c>
      <c r="G150" s="245"/>
      <c r="H150" s="245">
        <v>2.2000000000000002</v>
      </c>
      <c r="I150" s="246">
        <f t="shared" si="4"/>
        <v>-4.8400000000000007</v>
      </c>
    </row>
    <row r="151" spans="1:9" s="80" customFormat="1" ht="30.75" customHeight="1" x14ac:dyDescent="0.25">
      <c r="A151" s="247"/>
      <c r="B151" s="248" t="s">
        <v>649</v>
      </c>
      <c r="C151" s="243">
        <v>2</v>
      </c>
      <c r="D151" s="244" t="s">
        <v>14</v>
      </c>
      <c r="E151" s="243">
        <v>-1</v>
      </c>
      <c r="F151" s="245">
        <v>0.75</v>
      </c>
      <c r="G151" s="245"/>
      <c r="H151" s="245">
        <v>2.2000000000000002</v>
      </c>
      <c r="I151" s="246">
        <f t="shared" si="4"/>
        <v>-3.3000000000000003</v>
      </c>
    </row>
    <row r="152" spans="1:9" s="80" customFormat="1" ht="30.75" customHeight="1" x14ac:dyDescent="0.25">
      <c r="A152" s="247"/>
      <c r="B152" s="248" t="s">
        <v>650</v>
      </c>
      <c r="C152" s="243">
        <v>2</v>
      </c>
      <c r="D152" s="244" t="s">
        <v>14</v>
      </c>
      <c r="E152" s="243">
        <v>1</v>
      </c>
      <c r="F152" s="245">
        <v>5.5</v>
      </c>
      <c r="G152" s="245">
        <v>0.23</v>
      </c>
      <c r="H152" s="245"/>
      <c r="I152" s="246">
        <f t="shared" si="4"/>
        <v>2.5300000000000002</v>
      </c>
    </row>
    <row r="153" spans="1:9" s="80" customFormat="1" ht="30.75" customHeight="1" x14ac:dyDescent="0.25">
      <c r="A153" s="247"/>
      <c r="B153" s="248" t="s">
        <v>651</v>
      </c>
      <c r="C153" s="243">
        <v>2</v>
      </c>
      <c r="D153" s="244" t="s">
        <v>14</v>
      </c>
      <c r="E153" s="243">
        <v>1</v>
      </c>
      <c r="F153" s="245">
        <v>5.15</v>
      </c>
      <c r="G153" s="245">
        <v>0.23</v>
      </c>
      <c r="H153" s="245"/>
      <c r="I153" s="246">
        <f t="shared" si="4"/>
        <v>2.3690000000000002</v>
      </c>
    </row>
    <row r="154" spans="1:9" s="80" customFormat="1" ht="30.75" customHeight="1" x14ac:dyDescent="0.25">
      <c r="A154" s="247"/>
      <c r="B154" s="248" t="s">
        <v>652</v>
      </c>
      <c r="C154" s="243">
        <v>1</v>
      </c>
      <c r="D154" s="244" t="s">
        <v>14</v>
      </c>
      <c r="E154" s="243">
        <v>1</v>
      </c>
      <c r="F154" s="245">
        <v>7</v>
      </c>
      <c r="G154" s="245"/>
      <c r="H154" s="245">
        <v>2.0299999999999998</v>
      </c>
      <c r="I154" s="246">
        <f t="shared" si="4"/>
        <v>14.209999999999999</v>
      </c>
    </row>
    <row r="155" spans="1:9" s="80" customFormat="1" ht="30.75" customHeight="1" x14ac:dyDescent="0.25">
      <c r="A155" s="247"/>
      <c r="B155" s="248" t="s">
        <v>649</v>
      </c>
      <c r="C155" s="243">
        <v>1</v>
      </c>
      <c r="D155" s="244" t="s">
        <v>14</v>
      </c>
      <c r="E155" s="243">
        <v>-1</v>
      </c>
      <c r="F155" s="245">
        <v>0.75</v>
      </c>
      <c r="G155" s="245"/>
      <c r="H155" s="245">
        <v>2.2000000000000002</v>
      </c>
      <c r="I155" s="246">
        <f t="shared" si="4"/>
        <v>-1.6500000000000001</v>
      </c>
    </row>
    <row r="156" spans="1:9" s="80" customFormat="1" ht="30.75" customHeight="1" x14ac:dyDescent="0.25">
      <c r="A156" s="247"/>
      <c r="B156" s="248" t="s">
        <v>651</v>
      </c>
      <c r="C156" s="243">
        <v>2</v>
      </c>
      <c r="D156" s="244" t="s">
        <v>14</v>
      </c>
      <c r="E156" s="243">
        <v>1</v>
      </c>
      <c r="F156" s="245">
        <v>5.15</v>
      </c>
      <c r="G156" s="245">
        <v>0.115</v>
      </c>
      <c r="H156" s="245"/>
      <c r="I156" s="246">
        <f t="shared" si="4"/>
        <v>1.1845000000000001</v>
      </c>
    </row>
    <row r="157" spans="1:9" s="80" customFormat="1" ht="30.75" customHeight="1" x14ac:dyDescent="0.25">
      <c r="A157" s="247"/>
      <c r="B157" s="248"/>
      <c r="C157" s="243"/>
      <c r="D157" s="244"/>
      <c r="E157" s="243"/>
      <c r="F157" s="245"/>
      <c r="G157" s="245"/>
      <c r="H157" s="245"/>
      <c r="I157" s="246"/>
    </row>
    <row r="158" spans="1:9" s="80" customFormat="1" ht="30.75" customHeight="1" x14ac:dyDescent="0.3">
      <c r="A158" s="247"/>
      <c r="B158" s="248"/>
      <c r="C158" s="243"/>
      <c r="D158" s="244"/>
      <c r="E158" s="243"/>
      <c r="F158" s="245"/>
      <c r="G158" s="245"/>
      <c r="H158" s="249"/>
      <c r="I158" s="250">
        <f>SUM(I95:I157)</f>
        <v>950.58960000000002</v>
      </c>
    </row>
    <row r="159" spans="1:9" s="80" customFormat="1" ht="30.75" customHeight="1" x14ac:dyDescent="0.3">
      <c r="A159" s="247"/>
      <c r="B159" s="248"/>
      <c r="C159" s="243"/>
      <c r="D159" s="244"/>
      <c r="E159" s="243"/>
      <c r="F159" s="245"/>
      <c r="G159" s="249" t="s">
        <v>15</v>
      </c>
      <c r="H159" s="250">
        <f>CEILING(I158,0.1)</f>
        <v>950.6</v>
      </c>
      <c r="I159" s="250" t="s">
        <v>43</v>
      </c>
    </row>
    <row r="160" spans="1:9" s="80" customFormat="1" ht="30.75" customHeight="1" x14ac:dyDescent="0.3">
      <c r="A160" s="241">
        <v>18</v>
      </c>
      <c r="B160" s="242" t="s">
        <v>653</v>
      </c>
      <c r="C160" s="243"/>
      <c r="D160" s="244"/>
      <c r="E160" s="243"/>
      <c r="F160" s="245"/>
      <c r="G160" s="245"/>
      <c r="H160" s="245"/>
      <c r="I160" s="246"/>
    </row>
    <row r="161" spans="1:9" s="80" customFormat="1" ht="30.75" customHeight="1" x14ac:dyDescent="0.25">
      <c r="A161" s="247"/>
      <c r="B161" s="248" t="s">
        <v>654</v>
      </c>
      <c r="C161" s="243">
        <v>1</v>
      </c>
      <c r="D161" s="244" t="s">
        <v>14</v>
      </c>
      <c r="E161" s="243">
        <v>5</v>
      </c>
      <c r="F161" s="245">
        <v>1.3</v>
      </c>
      <c r="G161" s="245">
        <v>2.6</v>
      </c>
      <c r="H161" s="245">
        <v>2.5</v>
      </c>
      <c r="I161" s="246">
        <f t="shared" ref="I161:I175" si="5">PRODUCT(C161:H161)</f>
        <v>42.250000000000007</v>
      </c>
    </row>
    <row r="162" spans="1:9" s="80" customFormat="1" ht="30.75" customHeight="1" x14ac:dyDescent="0.25">
      <c r="A162" s="247"/>
      <c r="B162" s="248" t="s">
        <v>656</v>
      </c>
      <c r="C162" s="243">
        <v>1</v>
      </c>
      <c r="D162" s="244" t="s">
        <v>14</v>
      </c>
      <c r="E162" s="243">
        <v>6</v>
      </c>
      <c r="F162" s="245">
        <v>1.2</v>
      </c>
      <c r="G162" s="245">
        <v>2.6</v>
      </c>
      <c r="H162" s="245">
        <v>1.65</v>
      </c>
      <c r="I162" s="246">
        <f t="shared" si="5"/>
        <v>30.887999999999998</v>
      </c>
    </row>
    <row r="163" spans="1:9" s="80" customFormat="1" ht="30.75" customHeight="1" x14ac:dyDescent="0.25">
      <c r="A163" s="247"/>
      <c r="B163" s="248" t="s">
        <v>657</v>
      </c>
      <c r="C163" s="243">
        <v>1</v>
      </c>
      <c r="D163" s="244" t="s">
        <v>14</v>
      </c>
      <c r="E163" s="243">
        <v>6</v>
      </c>
      <c r="F163" s="245">
        <v>1.2</v>
      </c>
      <c r="G163" s="245">
        <v>2.6</v>
      </c>
      <c r="H163" s="245">
        <v>1</v>
      </c>
      <c r="I163" s="246">
        <f t="shared" si="5"/>
        <v>18.72</v>
      </c>
    </row>
    <row r="164" spans="1:9" s="80" customFormat="1" ht="30.75" customHeight="1" x14ac:dyDescent="0.25">
      <c r="A164" s="247"/>
      <c r="B164" s="248" t="s">
        <v>655</v>
      </c>
      <c r="C164" s="243">
        <v>1</v>
      </c>
      <c r="D164" s="244" t="s">
        <v>14</v>
      </c>
      <c r="E164" s="243">
        <v>1</v>
      </c>
      <c r="F164" s="245">
        <v>1.3</v>
      </c>
      <c r="G164" s="245">
        <v>2.6</v>
      </c>
      <c r="H164" s="245">
        <v>2.5</v>
      </c>
      <c r="I164" s="246">
        <f t="shared" si="5"/>
        <v>8.4500000000000011</v>
      </c>
    </row>
    <row r="165" spans="1:9" s="80" customFormat="1" ht="30.75" customHeight="1" x14ac:dyDescent="0.25">
      <c r="A165" s="247"/>
      <c r="B165" s="248" t="s">
        <v>658</v>
      </c>
      <c r="C165" s="243">
        <v>1</v>
      </c>
      <c r="D165" s="244" t="s">
        <v>14</v>
      </c>
      <c r="E165" s="243">
        <v>1</v>
      </c>
      <c r="F165" s="245">
        <v>1.2</v>
      </c>
      <c r="G165" s="245">
        <v>2.6</v>
      </c>
      <c r="H165" s="245">
        <v>1.65</v>
      </c>
      <c r="I165" s="246">
        <f t="shared" si="5"/>
        <v>5.1479999999999997</v>
      </c>
    </row>
    <row r="166" spans="1:9" s="80" customFormat="1" ht="30.75" customHeight="1" x14ac:dyDescent="0.25">
      <c r="A166" s="247"/>
      <c r="B166" s="248" t="s">
        <v>659</v>
      </c>
      <c r="C166" s="243">
        <v>1</v>
      </c>
      <c r="D166" s="244" t="s">
        <v>14</v>
      </c>
      <c r="E166" s="243">
        <v>3</v>
      </c>
      <c r="F166" s="245">
        <v>1.3</v>
      </c>
      <c r="G166" s="245">
        <v>2.6</v>
      </c>
      <c r="H166" s="245">
        <v>2.5</v>
      </c>
      <c r="I166" s="246">
        <f t="shared" si="5"/>
        <v>25.35</v>
      </c>
    </row>
    <row r="167" spans="1:9" s="80" customFormat="1" ht="30.75" customHeight="1" x14ac:dyDescent="0.25">
      <c r="A167" s="247"/>
      <c r="B167" s="248" t="s">
        <v>660</v>
      </c>
      <c r="C167" s="243">
        <v>1</v>
      </c>
      <c r="D167" s="244" t="s">
        <v>14</v>
      </c>
      <c r="E167" s="243">
        <v>2</v>
      </c>
      <c r="F167" s="245">
        <v>1.3</v>
      </c>
      <c r="G167" s="245">
        <v>2.6</v>
      </c>
      <c r="H167" s="245">
        <v>2.5</v>
      </c>
      <c r="I167" s="246">
        <f t="shared" si="5"/>
        <v>16.900000000000002</v>
      </c>
    </row>
    <row r="168" spans="1:9" s="80" customFormat="1" ht="30.75" customHeight="1" x14ac:dyDescent="0.25">
      <c r="A168" s="247"/>
      <c r="B168" s="248" t="s">
        <v>661</v>
      </c>
      <c r="C168" s="243">
        <v>1</v>
      </c>
      <c r="D168" s="244" t="s">
        <v>14</v>
      </c>
      <c r="E168" s="243">
        <v>1</v>
      </c>
      <c r="F168" s="245">
        <v>3</v>
      </c>
      <c r="G168" s="245">
        <v>2.6</v>
      </c>
      <c r="H168" s="245">
        <v>2.5</v>
      </c>
      <c r="I168" s="246">
        <f t="shared" si="5"/>
        <v>19.5</v>
      </c>
    </row>
    <row r="169" spans="1:9" s="80" customFormat="1" ht="30.75" customHeight="1" x14ac:dyDescent="0.25">
      <c r="A169" s="247"/>
      <c r="B169" s="248" t="s">
        <v>662</v>
      </c>
      <c r="C169" s="243">
        <v>1</v>
      </c>
      <c r="D169" s="244" t="s">
        <v>14</v>
      </c>
      <c r="E169" s="243">
        <v>1</v>
      </c>
      <c r="F169" s="245">
        <v>1.3</v>
      </c>
      <c r="G169" s="245">
        <v>2.6</v>
      </c>
      <c r="H169" s="245">
        <v>2.5</v>
      </c>
      <c r="I169" s="246">
        <f t="shared" si="5"/>
        <v>8.4500000000000011</v>
      </c>
    </row>
    <row r="170" spans="1:9" s="80" customFormat="1" ht="30.75" customHeight="1" x14ac:dyDescent="0.25">
      <c r="A170" s="247"/>
      <c r="B170" s="248" t="s">
        <v>663</v>
      </c>
      <c r="C170" s="243">
        <v>1</v>
      </c>
      <c r="D170" s="244" t="s">
        <v>14</v>
      </c>
      <c r="E170" s="243">
        <v>1</v>
      </c>
      <c r="F170" s="245">
        <v>1.2</v>
      </c>
      <c r="G170" s="245">
        <v>2.6</v>
      </c>
      <c r="H170" s="245">
        <v>1.65</v>
      </c>
      <c r="I170" s="246">
        <f t="shared" si="5"/>
        <v>5.1479999999999997</v>
      </c>
    </row>
    <row r="171" spans="1:9" s="80" customFormat="1" ht="30.75" customHeight="1" x14ac:dyDescent="0.25">
      <c r="A171" s="247"/>
      <c r="B171" s="248" t="s">
        <v>664</v>
      </c>
      <c r="C171" s="243">
        <v>1</v>
      </c>
      <c r="D171" s="244" t="s">
        <v>14</v>
      </c>
      <c r="E171" s="243">
        <v>7</v>
      </c>
      <c r="F171" s="245">
        <v>2.2999999999999998</v>
      </c>
      <c r="G171" s="245">
        <v>2.6</v>
      </c>
      <c r="H171" s="245">
        <v>1.2</v>
      </c>
      <c r="I171" s="246">
        <f t="shared" si="5"/>
        <v>50.231999999999999</v>
      </c>
    </row>
    <row r="172" spans="1:9" s="80" customFormat="1" ht="30.75" customHeight="1" x14ac:dyDescent="0.25">
      <c r="A172" s="247"/>
      <c r="B172" s="248" t="s">
        <v>664</v>
      </c>
      <c r="C172" s="243">
        <v>1</v>
      </c>
      <c r="D172" s="244" t="s">
        <v>14</v>
      </c>
      <c r="E172" s="243">
        <v>1</v>
      </c>
      <c r="F172" s="245">
        <v>0.95</v>
      </c>
      <c r="G172" s="245">
        <v>2.6</v>
      </c>
      <c r="H172" s="245">
        <v>1.2</v>
      </c>
      <c r="I172" s="246">
        <f t="shared" si="5"/>
        <v>2.9639999999999995</v>
      </c>
    </row>
    <row r="173" spans="1:9" s="80" customFormat="1" ht="30.75" customHeight="1" x14ac:dyDescent="0.25">
      <c r="A173" s="247"/>
      <c r="B173" s="248" t="s">
        <v>665</v>
      </c>
      <c r="C173" s="243">
        <v>1</v>
      </c>
      <c r="D173" s="244" t="s">
        <v>14</v>
      </c>
      <c r="E173" s="243">
        <v>1</v>
      </c>
      <c r="F173" s="245">
        <v>1.95</v>
      </c>
      <c r="G173" s="245">
        <v>2.6</v>
      </c>
      <c r="H173" s="245">
        <v>1.2</v>
      </c>
      <c r="I173" s="246">
        <f t="shared" si="5"/>
        <v>6.0840000000000005</v>
      </c>
    </row>
    <row r="174" spans="1:9" s="80" customFormat="1" ht="30.75" customHeight="1" x14ac:dyDescent="0.25">
      <c r="A174" s="247"/>
      <c r="B174" s="248" t="s">
        <v>665</v>
      </c>
      <c r="C174" s="243">
        <v>1</v>
      </c>
      <c r="D174" s="244" t="s">
        <v>14</v>
      </c>
      <c r="E174" s="243">
        <v>1</v>
      </c>
      <c r="F174" s="245">
        <v>2.15</v>
      </c>
      <c r="G174" s="245">
        <v>2.6</v>
      </c>
      <c r="H174" s="245">
        <v>1.2</v>
      </c>
      <c r="I174" s="246">
        <f t="shared" si="5"/>
        <v>6.7079999999999993</v>
      </c>
    </row>
    <row r="175" spans="1:9" s="80" customFormat="1" ht="30.75" customHeight="1" x14ac:dyDescent="0.25">
      <c r="A175" s="247"/>
      <c r="B175" s="248" t="s">
        <v>665</v>
      </c>
      <c r="C175" s="243">
        <v>1</v>
      </c>
      <c r="D175" s="244" t="s">
        <v>14</v>
      </c>
      <c r="E175" s="243">
        <v>1</v>
      </c>
      <c r="F175" s="245">
        <v>2.2000000000000002</v>
      </c>
      <c r="G175" s="245">
        <v>2.6</v>
      </c>
      <c r="H175" s="245">
        <v>1.2</v>
      </c>
      <c r="I175" s="246">
        <f t="shared" si="5"/>
        <v>6.8640000000000008</v>
      </c>
    </row>
    <row r="176" spans="1:9" s="80" customFormat="1" ht="30.75" customHeight="1" x14ac:dyDescent="0.25">
      <c r="A176" s="247"/>
      <c r="B176" s="248"/>
      <c r="C176" s="243"/>
      <c r="D176" s="244"/>
      <c r="E176" s="243"/>
      <c r="F176" s="245"/>
      <c r="G176" s="245"/>
      <c r="H176" s="245"/>
      <c r="I176" s="246"/>
    </row>
    <row r="177" spans="1:9" s="80" customFormat="1" ht="30.75" customHeight="1" x14ac:dyDescent="0.3">
      <c r="A177" s="247"/>
      <c r="B177" s="248"/>
      <c r="C177" s="243"/>
      <c r="D177" s="244"/>
      <c r="E177" s="243"/>
      <c r="F177" s="245"/>
      <c r="G177" s="245"/>
      <c r="H177" s="249"/>
      <c r="I177" s="250">
        <f>SUM(I161:I176)</f>
        <v>253.65600000000001</v>
      </c>
    </row>
    <row r="178" spans="1:9" s="80" customFormat="1" ht="30.75" customHeight="1" x14ac:dyDescent="0.3">
      <c r="A178" s="247"/>
      <c r="B178" s="248"/>
      <c r="C178" s="243"/>
      <c r="D178" s="244"/>
      <c r="E178" s="243"/>
      <c r="F178" s="245"/>
      <c r="G178" s="249" t="s">
        <v>15</v>
      </c>
      <c r="H178" s="250">
        <f>CEILING(I177,0.1)</f>
        <v>253.70000000000002</v>
      </c>
      <c r="I178" s="250" t="s">
        <v>43</v>
      </c>
    </row>
    <row r="179" spans="1:9" s="80" customFormat="1" ht="30.75" customHeight="1" x14ac:dyDescent="0.3">
      <c r="A179" s="241">
        <v>19</v>
      </c>
      <c r="B179" s="242" t="s">
        <v>666</v>
      </c>
      <c r="C179" s="243"/>
      <c r="D179" s="244"/>
      <c r="E179" s="243"/>
      <c r="F179" s="245"/>
      <c r="G179" s="245"/>
      <c r="H179" s="245"/>
      <c r="I179" s="246"/>
    </row>
    <row r="180" spans="1:9" s="80" customFormat="1" ht="30.75" customHeight="1" x14ac:dyDescent="0.25">
      <c r="A180" s="247"/>
      <c r="B180" s="248" t="s">
        <v>656</v>
      </c>
      <c r="C180" s="243">
        <v>1</v>
      </c>
      <c r="D180" s="244" t="s">
        <v>14</v>
      </c>
      <c r="E180" s="243">
        <v>6</v>
      </c>
      <c r="F180" s="245">
        <v>1.2</v>
      </c>
      <c r="G180" s="245"/>
      <c r="H180" s="245">
        <v>1.65</v>
      </c>
      <c r="I180" s="246">
        <f t="shared" ref="I180:I191" si="6">PRODUCT(C180:H180)</f>
        <v>11.879999999999999</v>
      </c>
    </row>
    <row r="181" spans="1:9" s="80" customFormat="1" ht="30.75" customHeight="1" x14ac:dyDescent="0.25">
      <c r="A181" s="247"/>
      <c r="B181" s="248" t="s">
        <v>658</v>
      </c>
      <c r="C181" s="243">
        <v>1</v>
      </c>
      <c r="D181" s="244" t="s">
        <v>14</v>
      </c>
      <c r="E181" s="243">
        <v>1</v>
      </c>
      <c r="F181" s="245">
        <v>1.2</v>
      </c>
      <c r="G181" s="245"/>
      <c r="H181" s="245">
        <v>1.65</v>
      </c>
      <c r="I181" s="246">
        <f t="shared" si="6"/>
        <v>1.9799999999999998</v>
      </c>
    </row>
    <row r="182" spans="1:9" s="80" customFormat="1" ht="30.75" customHeight="1" x14ac:dyDescent="0.25">
      <c r="A182" s="247"/>
      <c r="B182" s="248" t="s">
        <v>661</v>
      </c>
      <c r="C182" s="243">
        <v>1</v>
      </c>
      <c r="D182" s="244" t="s">
        <v>14</v>
      </c>
      <c r="E182" s="243">
        <v>1</v>
      </c>
      <c r="F182" s="245">
        <v>3</v>
      </c>
      <c r="G182" s="245"/>
      <c r="H182" s="245">
        <v>2.5</v>
      </c>
      <c r="I182" s="246">
        <f t="shared" si="6"/>
        <v>7.5</v>
      </c>
    </row>
    <row r="183" spans="1:9" s="80" customFormat="1" ht="30.75" customHeight="1" x14ac:dyDescent="0.25">
      <c r="A183" s="247"/>
      <c r="B183" s="248" t="s">
        <v>662</v>
      </c>
      <c r="C183" s="243">
        <v>1</v>
      </c>
      <c r="D183" s="244" t="s">
        <v>14</v>
      </c>
      <c r="E183" s="243">
        <v>1</v>
      </c>
      <c r="F183" s="245">
        <v>1.3</v>
      </c>
      <c r="G183" s="245"/>
      <c r="H183" s="245">
        <v>2.5</v>
      </c>
      <c r="I183" s="246">
        <f t="shared" si="6"/>
        <v>3.25</v>
      </c>
    </row>
    <row r="184" spans="1:9" s="80" customFormat="1" ht="30.75" customHeight="1" x14ac:dyDescent="0.25">
      <c r="A184" s="247"/>
      <c r="B184" s="248" t="s">
        <v>663</v>
      </c>
      <c r="C184" s="243">
        <v>1</v>
      </c>
      <c r="D184" s="244" t="s">
        <v>14</v>
      </c>
      <c r="E184" s="243">
        <v>1</v>
      </c>
      <c r="F184" s="245">
        <v>1.2</v>
      </c>
      <c r="G184" s="245"/>
      <c r="H184" s="245">
        <v>1.65</v>
      </c>
      <c r="I184" s="246">
        <f t="shared" si="6"/>
        <v>1.9799999999999998</v>
      </c>
    </row>
    <row r="185" spans="1:9" s="80" customFormat="1" ht="30.75" customHeight="1" x14ac:dyDescent="0.25">
      <c r="A185" s="247"/>
      <c r="B185" s="248" t="s">
        <v>667</v>
      </c>
      <c r="C185" s="243">
        <v>1</v>
      </c>
      <c r="D185" s="244" t="s">
        <v>14</v>
      </c>
      <c r="E185" s="243">
        <v>1</v>
      </c>
      <c r="F185" s="245">
        <v>0.9</v>
      </c>
      <c r="G185" s="245"/>
      <c r="H185" s="245">
        <v>2.4</v>
      </c>
      <c r="I185" s="246">
        <f t="shared" si="6"/>
        <v>2.16</v>
      </c>
    </row>
    <row r="186" spans="1:9" s="80" customFormat="1" ht="30.75" customHeight="1" x14ac:dyDescent="0.25">
      <c r="A186" s="247"/>
      <c r="B186" s="248" t="s">
        <v>665</v>
      </c>
      <c r="C186" s="243">
        <v>1</v>
      </c>
      <c r="D186" s="244" t="s">
        <v>14</v>
      </c>
      <c r="E186" s="243">
        <v>1</v>
      </c>
      <c r="F186" s="245">
        <v>1.95</v>
      </c>
      <c r="G186" s="245"/>
      <c r="H186" s="245">
        <v>1.2</v>
      </c>
      <c r="I186" s="246">
        <f t="shared" si="6"/>
        <v>2.34</v>
      </c>
    </row>
    <row r="187" spans="1:9" s="80" customFormat="1" ht="30.75" customHeight="1" x14ac:dyDescent="0.25">
      <c r="A187" s="247"/>
      <c r="B187" s="248" t="s">
        <v>665</v>
      </c>
      <c r="C187" s="243">
        <v>1</v>
      </c>
      <c r="D187" s="244" t="s">
        <v>14</v>
      </c>
      <c r="E187" s="243">
        <v>1</v>
      </c>
      <c r="F187" s="245">
        <v>2.15</v>
      </c>
      <c r="G187" s="245"/>
      <c r="H187" s="245">
        <v>1.2</v>
      </c>
      <c r="I187" s="246">
        <f t="shared" si="6"/>
        <v>2.5799999999999996</v>
      </c>
    </row>
    <row r="188" spans="1:9" s="80" customFormat="1" ht="30.75" customHeight="1" x14ac:dyDescent="0.25">
      <c r="A188" s="247"/>
      <c r="B188" s="248" t="s">
        <v>665</v>
      </c>
      <c r="C188" s="243">
        <v>1</v>
      </c>
      <c r="D188" s="244" t="s">
        <v>14</v>
      </c>
      <c r="E188" s="243">
        <v>1</v>
      </c>
      <c r="F188" s="245">
        <v>2.2000000000000002</v>
      </c>
      <c r="G188" s="245"/>
      <c r="H188" s="245">
        <v>1.2</v>
      </c>
      <c r="I188" s="246">
        <f t="shared" si="6"/>
        <v>2.64</v>
      </c>
    </row>
    <row r="189" spans="1:9" s="80" customFormat="1" ht="30.75" customHeight="1" x14ac:dyDescent="0.25">
      <c r="A189" s="247"/>
      <c r="B189" s="248" t="s">
        <v>668</v>
      </c>
      <c r="C189" s="243">
        <v>1</v>
      </c>
      <c r="D189" s="244" t="s">
        <v>14</v>
      </c>
      <c r="E189" s="243">
        <v>6</v>
      </c>
      <c r="F189" s="245">
        <v>2.2000000000000002</v>
      </c>
      <c r="G189" s="245"/>
      <c r="H189" s="245">
        <v>1.2</v>
      </c>
      <c r="I189" s="246">
        <f t="shared" si="6"/>
        <v>15.84</v>
      </c>
    </row>
    <row r="190" spans="1:9" s="80" customFormat="1" ht="30.75" customHeight="1" x14ac:dyDescent="0.25">
      <c r="A190" s="247"/>
      <c r="B190" s="248" t="s">
        <v>668</v>
      </c>
      <c r="C190" s="243">
        <v>1</v>
      </c>
      <c r="D190" s="244" t="s">
        <v>14</v>
      </c>
      <c r="E190" s="243">
        <v>1</v>
      </c>
      <c r="F190" s="245">
        <v>1.4</v>
      </c>
      <c r="G190" s="245"/>
      <c r="H190" s="245">
        <v>1.2</v>
      </c>
      <c r="I190" s="246">
        <f t="shared" si="6"/>
        <v>1.68</v>
      </c>
    </row>
    <row r="191" spans="1:9" s="80" customFormat="1" ht="30.75" customHeight="1" x14ac:dyDescent="0.25">
      <c r="A191" s="247"/>
      <c r="B191" s="248" t="s">
        <v>669</v>
      </c>
      <c r="C191" s="243">
        <v>1</v>
      </c>
      <c r="D191" s="244" t="s">
        <v>14</v>
      </c>
      <c r="E191" s="243">
        <v>2</v>
      </c>
      <c r="F191" s="245">
        <v>0.9</v>
      </c>
      <c r="G191" s="245"/>
      <c r="H191" s="245">
        <v>2.1</v>
      </c>
      <c r="I191" s="246">
        <f t="shared" si="6"/>
        <v>3.7800000000000002</v>
      </c>
    </row>
    <row r="192" spans="1:9" s="80" customFormat="1" ht="30.75" customHeight="1" x14ac:dyDescent="0.25">
      <c r="A192" s="247"/>
      <c r="B192" s="248"/>
      <c r="C192" s="243"/>
      <c r="D192" s="244"/>
      <c r="E192" s="243"/>
      <c r="F192" s="245"/>
      <c r="G192" s="245"/>
      <c r="H192" s="245"/>
      <c r="I192" s="246"/>
    </row>
    <row r="193" spans="1:9" s="80" customFormat="1" ht="30.75" customHeight="1" x14ac:dyDescent="0.3">
      <c r="A193" s="247"/>
      <c r="B193" s="248"/>
      <c r="C193" s="243"/>
      <c r="D193" s="244"/>
      <c r="E193" s="243"/>
      <c r="F193" s="245"/>
      <c r="G193" s="245"/>
      <c r="H193" s="249"/>
      <c r="I193" s="250">
        <f>SUM(I180:I192)</f>
        <v>57.610000000000007</v>
      </c>
    </row>
    <row r="194" spans="1:9" s="80" customFormat="1" ht="30.75" customHeight="1" x14ac:dyDescent="0.3">
      <c r="A194" s="247"/>
      <c r="B194" s="248"/>
      <c r="C194" s="243"/>
      <c r="D194" s="244"/>
      <c r="E194" s="243"/>
      <c r="F194" s="245"/>
      <c r="G194" s="249" t="s">
        <v>15</v>
      </c>
      <c r="H194" s="250">
        <f>CEILING(I193,0.1)</f>
        <v>57.7</v>
      </c>
      <c r="I194" s="250" t="s">
        <v>43</v>
      </c>
    </row>
    <row r="195" spans="1:9" customFormat="1" ht="168" customHeight="1" x14ac:dyDescent="0.3">
      <c r="A195" s="254">
        <v>20</v>
      </c>
      <c r="B195" s="274" t="s">
        <v>673</v>
      </c>
      <c r="C195" s="255"/>
      <c r="D195" s="255"/>
      <c r="E195" s="255"/>
      <c r="F195" s="256"/>
      <c r="G195" s="256"/>
      <c r="H195" s="256"/>
      <c r="I195" s="255"/>
    </row>
    <row r="196" spans="1:9" customFormat="1" x14ac:dyDescent="0.3">
      <c r="A196" s="255"/>
      <c r="B196" s="257" t="s">
        <v>674</v>
      </c>
      <c r="C196" s="255"/>
      <c r="D196" s="255"/>
      <c r="E196" s="255"/>
      <c r="F196" s="256"/>
      <c r="G196" s="256"/>
      <c r="H196" s="256"/>
      <c r="I196" s="255"/>
    </row>
    <row r="197" spans="1:9" customFormat="1" ht="20.100000000000001" customHeight="1" x14ac:dyDescent="0.3">
      <c r="A197" s="255"/>
      <c r="B197" s="257" t="s">
        <v>587</v>
      </c>
      <c r="C197" s="255">
        <v>1</v>
      </c>
      <c r="D197" s="258" t="s">
        <v>14</v>
      </c>
      <c r="E197" s="255">
        <v>10</v>
      </c>
      <c r="F197" s="256"/>
      <c r="G197" s="256"/>
      <c r="H197" s="256"/>
      <c r="I197" s="259">
        <f t="shared" ref="I197:I203" si="7">+ROUND(PRODUCT(C197:H197),2)</f>
        <v>10</v>
      </c>
    </row>
    <row r="198" spans="1:9" customFormat="1" ht="20.100000000000001" customHeight="1" x14ac:dyDescent="0.3">
      <c r="A198" s="255"/>
      <c r="B198" s="257" t="s">
        <v>703</v>
      </c>
      <c r="C198" s="255">
        <v>1</v>
      </c>
      <c r="D198" s="258" t="s">
        <v>14</v>
      </c>
      <c r="E198" s="255">
        <v>3</v>
      </c>
      <c r="F198" s="256"/>
      <c r="G198" s="256"/>
      <c r="H198" s="256"/>
      <c r="I198" s="259">
        <f t="shared" si="7"/>
        <v>3</v>
      </c>
    </row>
    <row r="199" spans="1:9" customFormat="1" ht="20.100000000000001" customHeight="1" x14ac:dyDescent="0.3">
      <c r="A199" s="255"/>
      <c r="B199" s="257" t="s">
        <v>588</v>
      </c>
      <c r="C199" s="255">
        <v>1</v>
      </c>
      <c r="D199" s="258" t="s">
        <v>14</v>
      </c>
      <c r="E199" s="255">
        <v>3</v>
      </c>
      <c r="F199" s="256"/>
      <c r="G199" s="256"/>
      <c r="H199" s="256"/>
      <c r="I199" s="259">
        <f t="shared" si="7"/>
        <v>3</v>
      </c>
    </row>
    <row r="200" spans="1:9" customFormat="1" ht="20.100000000000001" customHeight="1" x14ac:dyDescent="0.3">
      <c r="A200" s="255"/>
      <c r="B200" s="257" t="s">
        <v>589</v>
      </c>
      <c r="C200" s="255">
        <v>1</v>
      </c>
      <c r="D200" s="258" t="s">
        <v>14</v>
      </c>
      <c r="E200" s="255">
        <v>2</v>
      </c>
      <c r="F200" s="256"/>
      <c r="G200" s="256"/>
      <c r="H200" s="256"/>
      <c r="I200" s="259">
        <f t="shared" si="7"/>
        <v>2</v>
      </c>
    </row>
    <row r="201" spans="1:9" customFormat="1" ht="20.100000000000001" customHeight="1" x14ac:dyDescent="0.3">
      <c r="A201" s="255"/>
      <c r="B201" s="257" t="s">
        <v>590</v>
      </c>
      <c r="C201" s="255">
        <v>1</v>
      </c>
      <c r="D201" s="258" t="s">
        <v>14</v>
      </c>
      <c r="E201" s="255">
        <v>2</v>
      </c>
      <c r="F201" s="256"/>
      <c r="G201" s="256"/>
      <c r="H201" s="256"/>
      <c r="I201" s="259">
        <f t="shared" si="7"/>
        <v>2</v>
      </c>
    </row>
    <row r="202" spans="1:9" customFormat="1" ht="20.100000000000001" customHeight="1" x14ac:dyDescent="0.3">
      <c r="A202" s="255"/>
      <c r="B202" s="257" t="s">
        <v>727</v>
      </c>
      <c r="C202" s="255">
        <v>1</v>
      </c>
      <c r="D202" s="258" t="s">
        <v>14</v>
      </c>
      <c r="E202" s="255">
        <v>3</v>
      </c>
      <c r="F202" s="256"/>
      <c r="G202" s="256"/>
      <c r="H202" s="256"/>
      <c r="I202" s="259">
        <f t="shared" si="7"/>
        <v>3</v>
      </c>
    </row>
    <row r="203" spans="1:9" customFormat="1" ht="20.100000000000001" customHeight="1" x14ac:dyDescent="0.3">
      <c r="A203" s="255"/>
      <c r="B203" s="257" t="s">
        <v>728</v>
      </c>
      <c r="C203" s="255">
        <v>1</v>
      </c>
      <c r="D203" s="258" t="s">
        <v>14</v>
      </c>
      <c r="E203" s="255">
        <v>3</v>
      </c>
      <c r="F203" s="256"/>
      <c r="G203" s="256"/>
      <c r="H203" s="256"/>
      <c r="I203" s="259">
        <f t="shared" si="7"/>
        <v>3</v>
      </c>
    </row>
    <row r="204" spans="1:9" customFormat="1" ht="20.100000000000001" customHeight="1" x14ac:dyDescent="0.3">
      <c r="A204" s="255"/>
      <c r="B204" s="257"/>
      <c r="C204" s="255"/>
      <c r="D204" s="258"/>
      <c r="E204" s="255"/>
      <c r="F204" s="256"/>
      <c r="G204" s="260"/>
      <c r="H204" s="261" t="s">
        <v>8</v>
      </c>
      <c r="I204" s="137">
        <f>SUM(I197:I203)</f>
        <v>26</v>
      </c>
    </row>
    <row r="205" spans="1:9" customFormat="1" ht="20.100000000000001" customHeight="1" x14ac:dyDescent="0.3">
      <c r="A205" s="255"/>
      <c r="B205" s="257"/>
      <c r="C205" s="255"/>
      <c r="D205" s="258"/>
      <c r="E205" s="255"/>
      <c r="F205" s="256"/>
      <c r="G205" s="261" t="s">
        <v>15</v>
      </c>
      <c r="H205" s="260">
        <f>+CEILING(I204,0.1)</f>
        <v>26</v>
      </c>
      <c r="I205" s="161" t="s">
        <v>7</v>
      </c>
    </row>
    <row r="206" spans="1:9" customFormat="1" x14ac:dyDescent="0.3">
      <c r="A206" s="255"/>
      <c r="B206" s="257" t="s">
        <v>675</v>
      </c>
      <c r="C206" s="255"/>
      <c r="D206" s="255"/>
      <c r="E206" s="255"/>
      <c r="F206" s="256"/>
      <c r="G206" s="256"/>
      <c r="H206" s="256"/>
      <c r="I206" s="255"/>
    </row>
    <row r="207" spans="1:9" customFormat="1" ht="20.100000000000001" customHeight="1" x14ac:dyDescent="0.3">
      <c r="A207" s="255"/>
      <c r="B207" s="257" t="s">
        <v>587</v>
      </c>
      <c r="C207" s="255">
        <v>1</v>
      </c>
      <c r="D207" s="258" t="s">
        <v>14</v>
      </c>
      <c r="E207" s="255">
        <v>3</v>
      </c>
      <c r="F207" s="256"/>
      <c r="G207" s="256"/>
      <c r="H207" s="256"/>
      <c r="I207" s="259">
        <f t="shared" ref="I207:I213" si="8">+ROUND(PRODUCT(C207:H207),2)</f>
        <v>3</v>
      </c>
    </row>
    <row r="208" spans="1:9" customFormat="1" ht="20.100000000000001" customHeight="1" x14ac:dyDescent="0.3">
      <c r="A208" s="255"/>
      <c r="B208" s="257" t="s">
        <v>703</v>
      </c>
      <c r="C208" s="255">
        <v>1</v>
      </c>
      <c r="D208" s="258" t="s">
        <v>14</v>
      </c>
      <c r="E208" s="255">
        <v>3</v>
      </c>
      <c r="F208" s="256"/>
      <c r="G208" s="256"/>
      <c r="H208" s="256"/>
      <c r="I208" s="259">
        <f t="shared" si="8"/>
        <v>3</v>
      </c>
    </row>
    <row r="209" spans="1:9" customFormat="1" ht="20.100000000000001" customHeight="1" x14ac:dyDescent="0.3">
      <c r="A209" s="255"/>
      <c r="B209" s="257" t="s">
        <v>588</v>
      </c>
      <c r="C209" s="255">
        <v>1</v>
      </c>
      <c r="D209" s="258" t="s">
        <v>14</v>
      </c>
      <c r="E209" s="255">
        <v>3</v>
      </c>
      <c r="F209" s="256"/>
      <c r="G209" s="256"/>
      <c r="H209" s="256"/>
      <c r="I209" s="259">
        <f t="shared" si="8"/>
        <v>3</v>
      </c>
    </row>
    <row r="210" spans="1:9" customFormat="1" ht="20.100000000000001" customHeight="1" x14ac:dyDescent="0.3">
      <c r="A210" s="255"/>
      <c r="B210" s="257" t="s">
        <v>589</v>
      </c>
      <c r="C210" s="255">
        <v>1</v>
      </c>
      <c r="D210" s="258" t="s">
        <v>14</v>
      </c>
      <c r="E210" s="255">
        <v>2</v>
      </c>
      <c r="F210" s="256"/>
      <c r="G210" s="256"/>
      <c r="H210" s="256"/>
      <c r="I210" s="259">
        <f t="shared" si="8"/>
        <v>2</v>
      </c>
    </row>
    <row r="211" spans="1:9" customFormat="1" ht="20.100000000000001" customHeight="1" x14ac:dyDescent="0.3">
      <c r="A211" s="255"/>
      <c r="B211" s="257" t="s">
        <v>590</v>
      </c>
      <c r="C211" s="255">
        <v>1</v>
      </c>
      <c r="D211" s="258" t="s">
        <v>14</v>
      </c>
      <c r="E211" s="255">
        <v>2</v>
      </c>
      <c r="F211" s="256"/>
      <c r="G211" s="256"/>
      <c r="H211" s="256"/>
      <c r="I211" s="259">
        <f t="shared" si="8"/>
        <v>2</v>
      </c>
    </row>
    <row r="212" spans="1:9" customFormat="1" ht="20.100000000000001" customHeight="1" x14ac:dyDescent="0.3">
      <c r="A212" s="255"/>
      <c r="B212" s="257" t="s">
        <v>727</v>
      </c>
      <c r="C212" s="255">
        <v>1</v>
      </c>
      <c r="D212" s="258" t="s">
        <v>14</v>
      </c>
      <c r="E212" s="255">
        <v>3</v>
      </c>
      <c r="F212" s="256"/>
      <c r="G212" s="256"/>
      <c r="H212" s="256"/>
      <c r="I212" s="259">
        <f t="shared" si="8"/>
        <v>3</v>
      </c>
    </row>
    <row r="213" spans="1:9" customFormat="1" ht="20.100000000000001" customHeight="1" x14ac:dyDescent="0.3">
      <c r="A213" s="255"/>
      <c r="B213" s="257" t="s">
        <v>728</v>
      </c>
      <c r="C213" s="255">
        <v>1</v>
      </c>
      <c r="D213" s="258" t="s">
        <v>14</v>
      </c>
      <c r="E213" s="255">
        <v>3</v>
      </c>
      <c r="F213" s="256"/>
      <c r="G213" s="256"/>
      <c r="H213" s="256"/>
      <c r="I213" s="259">
        <f t="shared" si="8"/>
        <v>3</v>
      </c>
    </row>
    <row r="214" spans="1:9" customFormat="1" ht="20.100000000000001" customHeight="1" x14ac:dyDescent="0.3">
      <c r="A214" s="255"/>
      <c r="B214" s="257"/>
      <c r="C214" s="255"/>
      <c r="D214" s="258"/>
      <c r="E214" s="255"/>
      <c r="F214" s="256"/>
      <c r="G214" s="260"/>
      <c r="H214" s="261" t="s">
        <v>8</v>
      </c>
      <c r="I214" s="137">
        <f>SUM(I207:I213)</f>
        <v>19</v>
      </c>
    </row>
    <row r="215" spans="1:9" customFormat="1" ht="20.100000000000001" customHeight="1" x14ac:dyDescent="0.3">
      <c r="A215" s="255"/>
      <c r="B215" s="257"/>
      <c r="C215" s="255"/>
      <c r="D215" s="258"/>
      <c r="E215" s="255"/>
      <c r="F215" s="256"/>
      <c r="G215" s="261" t="s">
        <v>15</v>
      </c>
      <c r="H215" s="260">
        <f>+CEILING(I214,0.1)</f>
        <v>19</v>
      </c>
      <c r="I215" s="161" t="s">
        <v>7</v>
      </c>
    </row>
    <row r="216" spans="1:9" customFormat="1" ht="67.5" x14ac:dyDescent="0.3">
      <c r="A216" s="262">
        <v>21</v>
      </c>
      <c r="B216" s="274" t="s">
        <v>714</v>
      </c>
      <c r="C216" s="255"/>
      <c r="D216" s="255"/>
      <c r="E216" s="255"/>
      <c r="F216" s="256"/>
      <c r="G216" s="256"/>
      <c r="H216" s="256"/>
      <c r="I216" s="255"/>
    </row>
    <row r="217" spans="1:9" customFormat="1" ht="20.100000000000001" customHeight="1" x14ac:dyDescent="0.3">
      <c r="A217" s="255"/>
      <c r="B217" s="257" t="s">
        <v>587</v>
      </c>
      <c r="C217" s="255">
        <v>1</v>
      </c>
      <c r="D217" s="258" t="s">
        <v>14</v>
      </c>
      <c r="E217" s="255">
        <v>2</v>
      </c>
      <c r="F217" s="256"/>
      <c r="G217" s="256"/>
      <c r="H217" s="256"/>
      <c r="I217" s="259">
        <f t="shared" ref="I217:I223" si="9">+ROUND(PRODUCT(C217:H217),2)</f>
        <v>2</v>
      </c>
    </row>
    <row r="218" spans="1:9" customFormat="1" ht="20.100000000000001" customHeight="1" x14ac:dyDescent="0.3">
      <c r="A218" s="255"/>
      <c r="B218" s="257" t="s">
        <v>703</v>
      </c>
      <c r="C218" s="255">
        <v>1</v>
      </c>
      <c r="D218" s="258" t="s">
        <v>14</v>
      </c>
      <c r="E218" s="255">
        <v>2</v>
      </c>
      <c r="F218" s="256"/>
      <c r="G218" s="256"/>
      <c r="H218" s="256"/>
      <c r="I218" s="259">
        <f t="shared" si="9"/>
        <v>2</v>
      </c>
    </row>
    <row r="219" spans="1:9" customFormat="1" ht="20.100000000000001" customHeight="1" x14ac:dyDescent="0.3">
      <c r="A219" s="255"/>
      <c r="B219" s="257" t="s">
        <v>588</v>
      </c>
      <c r="C219" s="255">
        <v>1</v>
      </c>
      <c r="D219" s="258" t="s">
        <v>14</v>
      </c>
      <c r="E219" s="255">
        <v>2</v>
      </c>
      <c r="F219" s="256"/>
      <c r="G219" s="256"/>
      <c r="H219" s="256"/>
      <c r="I219" s="259">
        <f t="shared" si="9"/>
        <v>2</v>
      </c>
    </row>
    <row r="220" spans="1:9" customFormat="1" ht="20.100000000000001" customHeight="1" x14ac:dyDescent="0.3">
      <c r="A220" s="255"/>
      <c r="B220" s="257" t="s">
        <v>589</v>
      </c>
      <c r="C220" s="255">
        <v>1</v>
      </c>
      <c r="D220" s="258" t="s">
        <v>14</v>
      </c>
      <c r="E220" s="255">
        <v>2</v>
      </c>
      <c r="F220" s="256"/>
      <c r="G220" s="256"/>
      <c r="H220" s="256"/>
      <c r="I220" s="259">
        <f t="shared" si="9"/>
        <v>2</v>
      </c>
    </row>
    <row r="221" spans="1:9" customFormat="1" ht="20.100000000000001" customHeight="1" x14ac:dyDescent="0.3">
      <c r="A221" s="255"/>
      <c r="B221" s="257" t="s">
        <v>590</v>
      </c>
      <c r="C221" s="255">
        <v>1</v>
      </c>
      <c r="D221" s="258" t="s">
        <v>14</v>
      </c>
      <c r="E221" s="255">
        <v>2</v>
      </c>
      <c r="F221" s="256"/>
      <c r="G221" s="256"/>
      <c r="H221" s="256"/>
      <c r="I221" s="259">
        <f t="shared" si="9"/>
        <v>2</v>
      </c>
    </row>
    <row r="222" spans="1:9" customFormat="1" ht="20.100000000000001" customHeight="1" x14ac:dyDescent="0.3">
      <c r="A222" s="255"/>
      <c r="B222" s="257" t="s">
        <v>727</v>
      </c>
      <c r="C222" s="255">
        <v>1</v>
      </c>
      <c r="D222" s="258" t="s">
        <v>14</v>
      </c>
      <c r="E222" s="255">
        <v>2</v>
      </c>
      <c r="F222" s="256"/>
      <c r="G222" s="256"/>
      <c r="H222" s="256"/>
      <c r="I222" s="259">
        <f t="shared" si="9"/>
        <v>2</v>
      </c>
    </row>
    <row r="223" spans="1:9" customFormat="1" ht="20.100000000000001" customHeight="1" x14ac:dyDescent="0.3">
      <c r="A223" s="255"/>
      <c r="B223" s="257" t="s">
        <v>728</v>
      </c>
      <c r="C223" s="255">
        <v>1</v>
      </c>
      <c r="D223" s="258" t="s">
        <v>14</v>
      </c>
      <c r="E223" s="255">
        <v>2</v>
      </c>
      <c r="F223" s="256"/>
      <c r="G223" s="256"/>
      <c r="H223" s="256"/>
      <c r="I223" s="259">
        <f t="shared" si="9"/>
        <v>2</v>
      </c>
    </row>
    <row r="224" spans="1:9" customFormat="1" ht="20.100000000000001" customHeight="1" x14ac:dyDescent="0.3">
      <c r="A224" s="255"/>
      <c r="B224" s="257"/>
      <c r="C224" s="255"/>
      <c r="D224" s="258"/>
      <c r="E224" s="255"/>
      <c r="F224" s="256"/>
      <c r="G224" s="260"/>
      <c r="H224" s="261" t="s">
        <v>8</v>
      </c>
      <c r="I224" s="137">
        <f>SUM(I217:I223)</f>
        <v>14</v>
      </c>
    </row>
    <row r="225" spans="1:9" customFormat="1" ht="20.100000000000001" customHeight="1" x14ac:dyDescent="0.3">
      <c r="A225" s="255"/>
      <c r="B225" s="257"/>
      <c r="C225" s="255"/>
      <c r="D225" s="258"/>
      <c r="E225" s="255"/>
      <c r="F225" s="256"/>
      <c r="G225" s="261" t="s">
        <v>15</v>
      </c>
      <c r="H225" s="260">
        <f>+CEILING(I224,0.1)</f>
        <v>14</v>
      </c>
      <c r="I225" s="161" t="s">
        <v>7</v>
      </c>
    </row>
    <row r="226" spans="1:9" customFormat="1" ht="150" x14ac:dyDescent="0.3">
      <c r="A226" s="262">
        <v>22</v>
      </c>
      <c r="B226" s="275" t="s">
        <v>676</v>
      </c>
      <c r="C226" s="255"/>
      <c r="D226" s="255"/>
      <c r="E226" s="255"/>
      <c r="F226" s="256"/>
      <c r="G226" s="256"/>
      <c r="H226" s="256"/>
      <c r="I226" s="255"/>
    </row>
    <row r="227" spans="1:9" customFormat="1" ht="20.100000000000001" customHeight="1" x14ac:dyDescent="0.3">
      <c r="A227" s="255"/>
      <c r="B227" s="257" t="s">
        <v>587</v>
      </c>
      <c r="C227" s="255">
        <v>1</v>
      </c>
      <c r="D227" s="258" t="s">
        <v>14</v>
      </c>
      <c r="E227" s="255">
        <v>10</v>
      </c>
      <c r="F227" s="256"/>
      <c r="G227" s="256"/>
      <c r="H227" s="256"/>
      <c r="I227" s="259">
        <f t="shared" ref="I227:I233" si="10">+ROUND(PRODUCT(C227:H227),2)</f>
        <v>10</v>
      </c>
    </row>
    <row r="228" spans="1:9" customFormat="1" ht="20.100000000000001" customHeight="1" x14ac:dyDescent="0.3">
      <c r="A228" s="255"/>
      <c r="B228" s="257" t="s">
        <v>703</v>
      </c>
      <c r="C228" s="255">
        <v>1</v>
      </c>
      <c r="D228" s="258" t="s">
        <v>14</v>
      </c>
      <c r="E228" s="255">
        <v>3</v>
      </c>
      <c r="F228" s="256"/>
      <c r="G228" s="256"/>
      <c r="H228" s="256"/>
      <c r="I228" s="259">
        <f t="shared" si="10"/>
        <v>3</v>
      </c>
    </row>
    <row r="229" spans="1:9" customFormat="1" ht="20.100000000000001" customHeight="1" x14ac:dyDescent="0.3">
      <c r="A229" s="255"/>
      <c r="B229" s="257" t="s">
        <v>588</v>
      </c>
      <c r="C229" s="255">
        <v>1</v>
      </c>
      <c r="D229" s="258" t="s">
        <v>14</v>
      </c>
      <c r="E229" s="255">
        <v>3</v>
      </c>
      <c r="F229" s="256"/>
      <c r="G229" s="256"/>
      <c r="H229" s="256"/>
      <c r="I229" s="259">
        <f t="shared" si="10"/>
        <v>3</v>
      </c>
    </row>
    <row r="230" spans="1:9" customFormat="1" ht="20.100000000000001" customHeight="1" x14ac:dyDescent="0.3">
      <c r="A230" s="255"/>
      <c r="B230" s="257" t="s">
        <v>589</v>
      </c>
      <c r="C230" s="255">
        <v>1</v>
      </c>
      <c r="D230" s="258" t="s">
        <v>14</v>
      </c>
      <c r="E230" s="255">
        <v>2</v>
      </c>
      <c r="F230" s="256"/>
      <c r="G230" s="256"/>
      <c r="H230" s="256"/>
      <c r="I230" s="259">
        <f t="shared" si="10"/>
        <v>2</v>
      </c>
    </row>
    <row r="231" spans="1:9" customFormat="1" ht="20.100000000000001" customHeight="1" x14ac:dyDescent="0.3">
      <c r="A231" s="255"/>
      <c r="B231" s="257" t="s">
        <v>590</v>
      </c>
      <c r="C231" s="255">
        <v>1</v>
      </c>
      <c r="D231" s="258" t="s">
        <v>14</v>
      </c>
      <c r="E231" s="255">
        <v>2</v>
      </c>
      <c r="F231" s="256"/>
      <c r="G231" s="256"/>
      <c r="H231" s="256"/>
      <c r="I231" s="259">
        <f t="shared" si="10"/>
        <v>2</v>
      </c>
    </row>
    <row r="232" spans="1:9" customFormat="1" ht="20.100000000000001" customHeight="1" x14ac:dyDescent="0.3">
      <c r="A232" s="255"/>
      <c r="B232" s="257" t="s">
        <v>727</v>
      </c>
      <c r="C232" s="255">
        <v>1</v>
      </c>
      <c r="D232" s="258" t="s">
        <v>14</v>
      </c>
      <c r="E232" s="255">
        <v>3</v>
      </c>
      <c r="F232" s="256"/>
      <c r="G232" s="256"/>
      <c r="H232" s="256"/>
      <c r="I232" s="259">
        <f t="shared" si="10"/>
        <v>3</v>
      </c>
    </row>
    <row r="233" spans="1:9" customFormat="1" ht="20.100000000000001" customHeight="1" x14ac:dyDescent="0.3">
      <c r="A233" s="255"/>
      <c r="B233" s="257" t="s">
        <v>728</v>
      </c>
      <c r="C233" s="255">
        <v>1</v>
      </c>
      <c r="D233" s="258" t="s">
        <v>14</v>
      </c>
      <c r="E233" s="255">
        <v>3</v>
      </c>
      <c r="F233" s="256"/>
      <c r="G233" s="256"/>
      <c r="H233" s="256"/>
      <c r="I233" s="259">
        <f t="shared" si="10"/>
        <v>3</v>
      </c>
    </row>
    <row r="234" spans="1:9" customFormat="1" ht="20.100000000000001" customHeight="1" x14ac:dyDescent="0.3">
      <c r="A234" s="255"/>
      <c r="B234" s="257"/>
      <c r="C234" s="255"/>
      <c r="D234" s="258"/>
      <c r="E234" s="255"/>
      <c r="F234" s="256"/>
      <c r="G234" s="260"/>
      <c r="H234" s="261" t="s">
        <v>8</v>
      </c>
      <c r="I234" s="137">
        <f>SUM(I227:I233)</f>
        <v>26</v>
      </c>
    </row>
    <row r="235" spans="1:9" customFormat="1" ht="20.100000000000001" customHeight="1" x14ac:dyDescent="0.3">
      <c r="A235" s="255"/>
      <c r="B235" s="257"/>
      <c r="C235" s="255"/>
      <c r="D235" s="258"/>
      <c r="E235" s="255"/>
      <c r="F235" s="256"/>
      <c r="G235" s="261" t="s">
        <v>15</v>
      </c>
      <c r="H235" s="260">
        <f>+CEILING(I234,0.1)</f>
        <v>26</v>
      </c>
      <c r="I235" s="161" t="s">
        <v>7</v>
      </c>
    </row>
    <row r="236" spans="1:9" customFormat="1" ht="138" x14ac:dyDescent="0.3">
      <c r="A236" s="262">
        <v>23</v>
      </c>
      <c r="B236" s="274" t="s">
        <v>715</v>
      </c>
      <c r="C236" s="255"/>
      <c r="D236" s="255"/>
      <c r="E236" s="255"/>
      <c r="F236" s="256"/>
      <c r="G236" s="256"/>
      <c r="H236" s="256"/>
      <c r="I236" s="255"/>
    </row>
    <row r="237" spans="1:9" customFormat="1" ht="20.100000000000001" customHeight="1" x14ac:dyDescent="0.3">
      <c r="A237" s="255"/>
      <c r="B237" s="257" t="s">
        <v>587</v>
      </c>
      <c r="C237" s="255">
        <v>1</v>
      </c>
      <c r="D237" s="258" t="s">
        <v>14</v>
      </c>
      <c r="E237" s="255">
        <v>10</v>
      </c>
      <c r="F237" s="256">
        <v>1.5</v>
      </c>
      <c r="G237" s="256"/>
      <c r="H237" s="256"/>
      <c r="I237" s="259">
        <f>+ROUND(PRODUCT(C237:H237),2)</f>
        <v>15</v>
      </c>
    </row>
    <row r="238" spans="1:9" customFormat="1" ht="20.100000000000001" customHeight="1" x14ac:dyDescent="0.3">
      <c r="A238" s="255"/>
      <c r="B238" s="257"/>
      <c r="C238" s="255"/>
      <c r="D238" s="258"/>
      <c r="E238" s="255"/>
      <c r="F238" s="256"/>
      <c r="G238" s="260"/>
      <c r="H238" s="261" t="s">
        <v>8</v>
      </c>
      <c r="I238" s="137">
        <f>SUM(I237)</f>
        <v>15</v>
      </c>
    </row>
    <row r="239" spans="1:9" customFormat="1" ht="20.100000000000001" customHeight="1" x14ac:dyDescent="0.3">
      <c r="A239" s="255"/>
      <c r="B239" s="257"/>
      <c r="C239" s="255"/>
      <c r="D239" s="258"/>
      <c r="E239" s="255"/>
      <c r="F239" s="256"/>
      <c r="G239" s="261" t="s">
        <v>15</v>
      </c>
      <c r="H239" s="260">
        <f>+CEILING(I238,0.1)</f>
        <v>15</v>
      </c>
      <c r="I239" s="161" t="s">
        <v>7</v>
      </c>
    </row>
    <row r="240" spans="1:9" customFormat="1" ht="81" x14ac:dyDescent="0.3">
      <c r="A240" s="262">
        <v>24</v>
      </c>
      <c r="B240" s="274" t="s">
        <v>677</v>
      </c>
      <c r="C240" s="255"/>
      <c r="D240" s="255"/>
      <c r="E240" s="255"/>
      <c r="F240" s="256"/>
      <c r="G240" s="256"/>
      <c r="H240" s="256"/>
      <c r="I240" s="255"/>
    </row>
    <row r="241" spans="1:9" customFormat="1" ht="20.100000000000001" customHeight="1" x14ac:dyDescent="0.3">
      <c r="A241" s="255"/>
      <c r="B241" s="257" t="s">
        <v>587</v>
      </c>
      <c r="C241" s="255">
        <v>1</v>
      </c>
      <c r="D241" s="258" t="s">
        <v>14</v>
      </c>
      <c r="E241" s="255">
        <v>3</v>
      </c>
      <c r="F241" s="256"/>
      <c r="G241" s="256"/>
      <c r="H241" s="256"/>
      <c r="I241" s="259">
        <f t="shared" ref="I241:I247" si="11">+ROUND(PRODUCT(C241:H241),2)</f>
        <v>3</v>
      </c>
    </row>
    <row r="242" spans="1:9" customFormat="1" ht="20.100000000000001" customHeight="1" x14ac:dyDescent="0.3">
      <c r="A242" s="255"/>
      <c r="B242" s="257" t="s">
        <v>703</v>
      </c>
      <c r="C242" s="255">
        <v>1</v>
      </c>
      <c r="D242" s="258" t="s">
        <v>14</v>
      </c>
      <c r="E242" s="255">
        <v>3</v>
      </c>
      <c r="F242" s="256"/>
      <c r="G242" s="256"/>
      <c r="H242" s="256"/>
      <c r="I242" s="259">
        <f t="shared" si="11"/>
        <v>3</v>
      </c>
    </row>
    <row r="243" spans="1:9" customFormat="1" ht="20.100000000000001" customHeight="1" x14ac:dyDescent="0.3">
      <c r="A243" s="255"/>
      <c r="B243" s="257" t="s">
        <v>588</v>
      </c>
      <c r="C243" s="255">
        <v>1</v>
      </c>
      <c r="D243" s="258" t="s">
        <v>14</v>
      </c>
      <c r="E243" s="255">
        <v>3</v>
      </c>
      <c r="F243" s="256"/>
      <c r="G243" s="256"/>
      <c r="H243" s="256"/>
      <c r="I243" s="259">
        <f t="shared" si="11"/>
        <v>3</v>
      </c>
    </row>
    <row r="244" spans="1:9" customFormat="1" ht="20.100000000000001" customHeight="1" x14ac:dyDescent="0.3">
      <c r="A244" s="255"/>
      <c r="B244" s="257" t="s">
        <v>589</v>
      </c>
      <c r="C244" s="255">
        <v>1</v>
      </c>
      <c r="D244" s="258" t="s">
        <v>14</v>
      </c>
      <c r="E244" s="255">
        <v>2</v>
      </c>
      <c r="F244" s="256"/>
      <c r="G244" s="256"/>
      <c r="H244" s="256"/>
      <c r="I244" s="259">
        <f t="shared" si="11"/>
        <v>2</v>
      </c>
    </row>
    <row r="245" spans="1:9" customFormat="1" ht="20.100000000000001" customHeight="1" x14ac:dyDescent="0.3">
      <c r="A245" s="255"/>
      <c r="B245" s="257" t="s">
        <v>590</v>
      </c>
      <c r="C245" s="255">
        <v>1</v>
      </c>
      <c r="D245" s="258" t="s">
        <v>14</v>
      </c>
      <c r="E245" s="255">
        <v>2</v>
      </c>
      <c r="F245" s="256"/>
      <c r="G245" s="256"/>
      <c r="H245" s="256"/>
      <c r="I245" s="259">
        <f t="shared" si="11"/>
        <v>2</v>
      </c>
    </row>
    <row r="246" spans="1:9" customFormat="1" ht="20.100000000000001" customHeight="1" x14ac:dyDescent="0.3">
      <c r="A246" s="255"/>
      <c r="B246" s="257" t="s">
        <v>727</v>
      </c>
      <c r="C246" s="255">
        <v>1</v>
      </c>
      <c r="D246" s="258" t="s">
        <v>14</v>
      </c>
      <c r="E246" s="255">
        <v>3</v>
      </c>
      <c r="F246" s="256"/>
      <c r="G246" s="256"/>
      <c r="H246" s="256"/>
      <c r="I246" s="259">
        <f t="shared" si="11"/>
        <v>3</v>
      </c>
    </row>
    <row r="247" spans="1:9" customFormat="1" ht="20.100000000000001" customHeight="1" x14ac:dyDescent="0.3">
      <c r="A247" s="255"/>
      <c r="B247" s="257" t="s">
        <v>728</v>
      </c>
      <c r="C247" s="255">
        <v>1</v>
      </c>
      <c r="D247" s="258" t="s">
        <v>14</v>
      </c>
      <c r="E247" s="255">
        <v>3</v>
      </c>
      <c r="F247" s="256"/>
      <c r="G247" s="256"/>
      <c r="H247" s="256"/>
      <c r="I247" s="259">
        <f t="shared" si="11"/>
        <v>3</v>
      </c>
    </row>
    <row r="248" spans="1:9" customFormat="1" ht="20.100000000000001" customHeight="1" x14ac:dyDescent="0.3">
      <c r="A248" s="255"/>
      <c r="B248" s="257"/>
      <c r="C248" s="255"/>
      <c r="D248" s="258"/>
      <c r="E248" s="255"/>
      <c r="F248" s="256"/>
      <c r="G248" s="260"/>
      <c r="H248" s="261" t="s">
        <v>8</v>
      </c>
      <c r="I248" s="137">
        <f>SUM(I241:I247)</f>
        <v>19</v>
      </c>
    </row>
    <row r="249" spans="1:9" customFormat="1" ht="20.100000000000001" customHeight="1" x14ac:dyDescent="0.3">
      <c r="A249" s="255"/>
      <c r="B249" s="257"/>
      <c r="C249" s="255"/>
      <c r="D249" s="258"/>
      <c r="E249" s="255"/>
      <c r="F249" s="256"/>
      <c r="G249" s="261" t="s">
        <v>15</v>
      </c>
      <c r="H249" s="260">
        <f>+CEILING(I248,0.1)</f>
        <v>19</v>
      </c>
      <c r="I249" s="161" t="s">
        <v>7</v>
      </c>
    </row>
    <row r="250" spans="1:9" customFormat="1" ht="94.5" x14ac:dyDescent="0.3">
      <c r="A250" s="262">
        <v>25</v>
      </c>
      <c r="B250" s="274" t="s">
        <v>678</v>
      </c>
      <c r="C250" s="255"/>
      <c r="D250" s="255"/>
      <c r="E250" s="255"/>
      <c r="F250" s="256"/>
      <c r="G250" s="256"/>
      <c r="H250" s="256"/>
      <c r="I250" s="255"/>
    </row>
    <row r="251" spans="1:9" customFormat="1" ht="20.100000000000001" customHeight="1" x14ac:dyDescent="0.3">
      <c r="A251" s="255"/>
      <c r="B251" s="257" t="s">
        <v>456</v>
      </c>
      <c r="C251" s="255">
        <v>1</v>
      </c>
      <c r="D251" s="258" t="s">
        <v>14</v>
      </c>
      <c r="E251" s="255">
        <v>2</v>
      </c>
      <c r="F251" s="256"/>
      <c r="G251" s="256"/>
      <c r="H251" s="256"/>
      <c r="I251" s="259">
        <f>+ROUND(PRODUCT(C251:H251),2)</f>
        <v>2</v>
      </c>
    </row>
    <row r="252" spans="1:9" customFormat="1" ht="20.100000000000001" customHeight="1" x14ac:dyDescent="0.3">
      <c r="A252" s="255"/>
      <c r="B252" s="257"/>
      <c r="C252" s="255"/>
      <c r="D252" s="258"/>
      <c r="E252" s="255"/>
      <c r="F252" s="256"/>
      <c r="G252" s="260"/>
      <c r="H252" s="261" t="s">
        <v>8</v>
      </c>
      <c r="I252" s="137">
        <f>SUM(I251)</f>
        <v>2</v>
      </c>
    </row>
    <row r="253" spans="1:9" customFormat="1" ht="20.100000000000001" customHeight="1" x14ac:dyDescent="0.3">
      <c r="A253" s="255"/>
      <c r="B253" s="257"/>
      <c r="C253" s="255"/>
      <c r="D253" s="258"/>
      <c r="E253" s="255"/>
      <c r="F253" s="256"/>
      <c r="G253" s="261" t="s">
        <v>15</v>
      </c>
      <c r="H253" s="260">
        <f>+CEILING(I252,0.1)</f>
        <v>2</v>
      </c>
      <c r="I253" s="161" t="s">
        <v>7</v>
      </c>
    </row>
    <row r="254" spans="1:9" customFormat="1" ht="54" x14ac:dyDescent="0.3">
      <c r="A254" s="255">
        <v>26</v>
      </c>
      <c r="B254" s="274" t="s">
        <v>679</v>
      </c>
      <c r="C254" s="255"/>
      <c r="D254" s="255"/>
      <c r="E254" s="255"/>
      <c r="F254" s="256"/>
      <c r="G254" s="256"/>
      <c r="H254" s="256"/>
      <c r="I254" s="255"/>
    </row>
    <row r="255" spans="1:9" customFormat="1" ht="20.100000000000001" customHeight="1" x14ac:dyDescent="0.3">
      <c r="A255" s="255"/>
      <c r="B255" s="257" t="s">
        <v>456</v>
      </c>
      <c r="C255" s="255">
        <v>1</v>
      </c>
      <c r="D255" s="258" t="s">
        <v>14</v>
      </c>
      <c r="E255" s="255">
        <v>2</v>
      </c>
      <c r="F255" s="256"/>
      <c r="G255" s="256"/>
      <c r="H255" s="256"/>
      <c r="I255" s="259">
        <f>+ROUND(PRODUCT(C255:H255),2)</f>
        <v>2</v>
      </c>
    </row>
    <row r="256" spans="1:9" customFormat="1" ht="20.100000000000001" customHeight="1" x14ac:dyDescent="0.3">
      <c r="A256" s="255"/>
      <c r="B256" s="257"/>
      <c r="C256" s="255"/>
      <c r="D256" s="258"/>
      <c r="E256" s="255"/>
      <c r="F256" s="256"/>
      <c r="G256" s="260"/>
      <c r="H256" s="261" t="s">
        <v>8</v>
      </c>
      <c r="I256" s="137">
        <f>SUM(I255)</f>
        <v>2</v>
      </c>
    </row>
    <row r="257" spans="1:9" customFormat="1" ht="20.100000000000001" customHeight="1" x14ac:dyDescent="0.3">
      <c r="A257" s="255"/>
      <c r="B257" s="257"/>
      <c r="C257" s="255"/>
      <c r="D257" s="258"/>
      <c r="E257" s="255"/>
      <c r="F257" s="256"/>
      <c r="G257" s="261" t="s">
        <v>15</v>
      </c>
      <c r="H257" s="260">
        <f>+CEILING(I256,0.1)</f>
        <v>2</v>
      </c>
      <c r="I257" s="161" t="s">
        <v>7</v>
      </c>
    </row>
    <row r="258" spans="1:9" customFormat="1" ht="257.25" customHeight="1" x14ac:dyDescent="0.3">
      <c r="A258" s="262">
        <v>27</v>
      </c>
      <c r="B258" s="274" t="s">
        <v>680</v>
      </c>
      <c r="C258" s="255"/>
      <c r="D258" s="255"/>
      <c r="E258" s="255"/>
      <c r="F258" s="256"/>
      <c r="G258" s="256"/>
      <c r="H258" s="256"/>
      <c r="I258" s="255"/>
    </row>
    <row r="259" spans="1:9" customFormat="1" ht="20.100000000000001" customHeight="1" x14ac:dyDescent="0.3">
      <c r="A259" s="255"/>
      <c r="B259" s="257" t="s">
        <v>597</v>
      </c>
      <c r="C259" s="255">
        <v>1</v>
      </c>
      <c r="D259" s="258" t="s">
        <v>14</v>
      </c>
      <c r="E259" s="255">
        <v>5</v>
      </c>
      <c r="F259" s="256"/>
      <c r="G259" s="256"/>
      <c r="H259" s="256"/>
      <c r="I259" s="259">
        <f>+ROUND(PRODUCT(C259:H259),2)</f>
        <v>5</v>
      </c>
    </row>
    <row r="260" spans="1:9" customFormat="1" ht="20.100000000000001" customHeight="1" x14ac:dyDescent="0.3">
      <c r="A260" s="255"/>
      <c r="B260" s="257"/>
      <c r="C260" s="255"/>
      <c r="D260" s="258"/>
      <c r="E260" s="255"/>
      <c r="F260" s="256"/>
      <c r="G260" s="260"/>
      <c r="H260" s="261" t="s">
        <v>8</v>
      </c>
      <c r="I260" s="137">
        <f>SUM(I259)</f>
        <v>5</v>
      </c>
    </row>
    <row r="261" spans="1:9" customFormat="1" ht="20.100000000000001" customHeight="1" x14ac:dyDescent="0.3">
      <c r="A261" s="255"/>
      <c r="B261" s="257"/>
      <c r="C261" s="255"/>
      <c r="D261" s="258"/>
      <c r="E261" s="255"/>
      <c r="F261" s="256"/>
      <c r="G261" s="261" t="s">
        <v>15</v>
      </c>
      <c r="H261" s="260">
        <f>+CEILING(I260,0.1)</f>
        <v>5</v>
      </c>
      <c r="I261" s="161" t="s">
        <v>7</v>
      </c>
    </row>
    <row r="262" spans="1:9" customFormat="1" ht="163.5" x14ac:dyDescent="0.3">
      <c r="A262" s="262">
        <v>28</v>
      </c>
      <c r="B262" s="274" t="s">
        <v>716</v>
      </c>
      <c r="C262" s="255"/>
      <c r="D262" s="255"/>
      <c r="E262" s="255"/>
      <c r="F262" s="256"/>
      <c r="G262" s="256"/>
      <c r="H262" s="256"/>
      <c r="I262" s="255"/>
    </row>
    <row r="263" spans="1:9" customFormat="1" ht="20.100000000000001" customHeight="1" x14ac:dyDescent="0.3">
      <c r="A263" s="255"/>
      <c r="B263" s="257" t="s">
        <v>587</v>
      </c>
      <c r="C263" s="255">
        <v>1</v>
      </c>
      <c r="D263" s="258" t="s">
        <v>14</v>
      </c>
      <c r="E263" s="255">
        <v>2</v>
      </c>
      <c r="F263" s="256"/>
      <c r="G263" s="256"/>
      <c r="H263" s="256"/>
      <c r="I263" s="259">
        <f>+ROUND(PRODUCT(C263:H263),2)</f>
        <v>2</v>
      </c>
    </row>
    <row r="264" spans="1:9" customFormat="1" ht="20.100000000000001" customHeight="1" x14ac:dyDescent="0.3">
      <c r="A264" s="255"/>
      <c r="B264" s="257" t="s">
        <v>729</v>
      </c>
      <c r="C264" s="255">
        <v>1</v>
      </c>
      <c r="D264" s="258" t="s">
        <v>14</v>
      </c>
      <c r="E264" s="255">
        <v>4</v>
      </c>
      <c r="F264" s="256"/>
      <c r="G264" s="256"/>
      <c r="H264" s="256"/>
      <c r="I264" s="259">
        <f>+ROUND(PRODUCT(C264:H264),2)</f>
        <v>4</v>
      </c>
    </row>
    <row r="265" spans="1:9" customFormat="1" ht="20.100000000000001" customHeight="1" x14ac:dyDescent="0.3">
      <c r="A265" s="255"/>
      <c r="B265" s="257"/>
      <c r="C265" s="255"/>
      <c r="D265" s="258"/>
      <c r="E265" s="255"/>
      <c r="F265" s="256"/>
      <c r="G265" s="260"/>
      <c r="H265" s="261" t="s">
        <v>8</v>
      </c>
      <c r="I265" s="137">
        <f>SUM(I263:I264)</f>
        <v>6</v>
      </c>
    </row>
    <row r="266" spans="1:9" customFormat="1" ht="20.100000000000001" customHeight="1" x14ac:dyDescent="0.3">
      <c r="A266" s="255"/>
      <c r="B266" s="257"/>
      <c r="C266" s="255"/>
      <c r="D266" s="258"/>
      <c r="E266" s="255"/>
      <c r="F266" s="256"/>
      <c r="G266" s="261" t="s">
        <v>15</v>
      </c>
      <c r="H266" s="260">
        <f>+CEILING(I265,0.1)</f>
        <v>6</v>
      </c>
      <c r="I266" s="161" t="s">
        <v>7</v>
      </c>
    </row>
    <row r="267" spans="1:9" customFormat="1" ht="148.5" x14ac:dyDescent="0.3">
      <c r="A267" s="262">
        <v>29</v>
      </c>
      <c r="B267" s="274" t="s">
        <v>681</v>
      </c>
      <c r="C267" s="255"/>
      <c r="D267" s="255"/>
      <c r="E267" s="255"/>
      <c r="F267" s="256"/>
      <c r="G267" s="256"/>
      <c r="H267" s="256"/>
      <c r="I267" s="255"/>
    </row>
    <row r="268" spans="1:9" customFormat="1" x14ac:dyDescent="0.3">
      <c r="A268" s="255"/>
      <c r="B268" s="276" t="s">
        <v>717</v>
      </c>
      <c r="C268" s="255"/>
      <c r="D268" s="255"/>
      <c r="E268" s="255"/>
      <c r="F268" s="256"/>
      <c r="G268" s="256"/>
      <c r="H268" s="256"/>
      <c r="I268" s="255"/>
    </row>
    <row r="269" spans="1:9" customFormat="1" ht="20.100000000000001" customHeight="1" x14ac:dyDescent="0.3">
      <c r="A269" s="255"/>
      <c r="B269" s="257" t="s">
        <v>587</v>
      </c>
      <c r="C269" s="255">
        <v>1</v>
      </c>
      <c r="D269" s="258" t="s">
        <v>14</v>
      </c>
      <c r="E269" s="255">
        <v>8</v>
      </c>
      <c r="F269" s="256"/>
      <c r="G269" s="256"/>
      <c r="H269" s="256"/>
      <c r="I269" s="259">
        <f t="shared" ref="I269:I275" si="12">+ROUND(PRODUCT(C269:H269),2)</f>
        <v>8</v>
      </c>
    </row>
    <row r="270" spans="1:9" customFormat="1" ht="20.100000000000001" customHeight="1" x14ac:dyDescent="0.3">
      <c r="A270" s="255"/>
      <c r="B270" s="257" t="s">
        <v>703</v>
      </c>
      <c r="C270" s="255">
        <v>1</v>
      </c>
      <c r="D270" s="258" t="s">
        <v>14</v>
      </c>
      <c r="E270" s="255">
        <v>1</v>
      </c>
      <c r="F270" s="256"/>
      <c r="G270" s="256"/>
      <c r="H270" s="256"/>
      <c r="I270" s="259">
        <f t="shared" si="12"/>
        <v>1</v>
      </c>
    </row>
    <row r="271" spans="1:9" customFormat="1" ht="20.100000000000001" customHeight="1" x14ac:dyDescent="0.3">
      <c r="A271" s="255"/>
      <c r="B271" s="257" t="s">
        <v>588</v>
      </c>
      <c r="C271" s="255">
        <v>1</v>
      </c>
      <c r="D271" s="258" t="s">
        <v>14</v>
      </c>
      <c r="E271" s="255">
        <v>2</v>
      </c>
      <c r="F271" s="256"/>
      <c r="G271" s="256"/>
      <c r="H271" s="256"/>
      <c r="I271" s="259">
        <f t="shared" si="12"/>
        <v>2</v>
      </c>
    </row>
    <row r="272" spans="1:9" customFormat="1" ht="20.100000000000001" customHeight="1" x14ac:dyDescent="0.3">
      <c r="A272" s="255"/>
      <c r="B272" s="257" t="s">
        <v>589</v>
      </c>
      <c r="C272" s="255">
        <v>1</v>
      </c>
      <c r="D272" s="258" t="s">
        <v>14</v>
      </c>
      <c r="E272" s="255">
        <v>2</v>
      </c>
      <c r="F272" s="256"/>
      <c r="G272" s="256"/>
      <c r="H272" s="256"/>
      <c r="I272" s="259">
        <f t="shared" si="12"/>
        <v>2</v>
      </c>
    </row>
    <row r="273" spans="1:9" customFormat="1" ht="20.100000000000001" customHeight="1" x14ac:dyDescent="0.3">
      <c r="A273" s="255"/>
      <c r="B273" s="257" t="s">
        <v>590</v>
      </c>
      <c r="C273" s="255">
        <v>1</v>
      </c>
      <c r="D273" s="258" t="s">
        <v>14</v>
      </c>
      <c r="E273" s="255">
        <v>2</v>
      </c>
      <c r="F273" s="256"/>
      <c r="G273" s="256"/>
      <c r="H273" s="256"/>
      <c r="I273" s="259">
        <f t="shared" si="12"/>
        <v>2</v>
      </c>
    </row>
    <row r="274" spans="1:9" customFormat="1" ht="20.100000000000001" customHeight="1" x14ac:dyDescent="0.3">
      <c r="A274" s="255"/>
      <c r="B274" s="257" t="s">
        <v>727</v>
      </c>
      <c r="C274" s="255">
        <v>1</v>
      </c>
      <c r="D274" s="258" t="s">
        <v>14</v>
      </c>
      <c r="E274" s="255">
        <v>3</v>
      </c>
      <c r="F274" s="256"/>
      <c r="G274" s="256"/>
      <c r="H274" s="256"/>
      <c r="I274" s="259">
        <f t="shared" si="12"/>
        <v>3</v>
      </c>
    </row>
    <row r="275" spans="1:9" customFormat="1" ht="20.100000000000001" customHeight="1" x14ac:dyDescent="0.3">
      <c r="A275" s="255"/>
      <c r="B275" s="257" t="s">
        <v>728</v>
      </c>
      <c r="C275" s="255">
        <v>1</v>
      </c>
      <c r="D275" s="258" t="s">
        <v>14</v>
      </c>
      <c r="E275" s="255">
        <v>3</v>
      </c>
      <c r="F275" s="256"/>
      <c r="G275" s="256"/>
      <c r="H275" s="256"/>
      <c r="I275" s="259">
        <f t="shared" si="12"/>
        <v>3</v>
      </c>
    </row>
    <row r="276" spans="1:9" customFormat="1" ht="20.100000000000001" customHeight="1" x14ac:dyDescent="0.3">
      <c r="A276" s="255"/>
      <c r="B276" s="257"/>
      <c r="C276" s="255"/>
      <c r="D276" s="258"/>
      <c r="E276" s="255"/>
      <c r="F276" s="256"/>
      <c r="G276" s="260"/>
      <c r="H276" s="261" t="s">
        <v>8</v>
      </c>
      <c r="I276" s="137">
        <f>SUM(I269:I275)</f>
        <v>21</v>
      </c>
    </row>
    <row r="277" spans="1:9" customFormat="1" ht="20.100000000000001" customHeight="1" x14ac:dyDescent="0.3">
      <c r="A277" s="255"/>
      <c r="B277" s="257"/>
      <c r="C277" s="255"/>
      <c r="D277" s="258"/>
      <c r="E277" s="255"/>
      <c r="F277" s="256"/>
      <c r="G277" s="261" t="s">
        <v>15</v>
      </c>
      <c r="H277" s="260">
        <f>+CEILING(I276,0.1)</f>
        <v>21</v>
      </c>
      <c r="I277" s="161" t="s">
        <v>7</v>
      </c>
    </row>
    <row r="278" spans="1:9" customFormat="1" ht="70.5" x14ac:dyDescent="0.3">
      <c r="A278" s="262">
        <v>30</v>
      </c>
      <c r="B278" s="274" t="s">
        <v>718</v>
      </c>
      <c r="C278" s="255"/>
      <c r="D278" s="255"/>
      <c r="E278" s="255"/>
      <c r="F278" s="256"/>
      <c r="G278" s="256"/>
      <c r="H278" s="256"/>
      <c r="I278" s="255"/>
    </row>
    <row r="279" spans="1:9" customFormat="1" ht="20.100000000000001" customHeight="1" x14ac:dyDescent="0.3">
      <c r="A279" s="255"/>
      <c r="B279" s="257" t="s">
        <v>587</v>
      </c>
      <c r="C279" s="255">
        <v>1</v>
      </c>
      <c r="D279" s="258" t="s">
        <v>14</v>
      </c>
      <c r="E279" s="255">
        <v>8</v>
      </c>
      <c r="F279" s="256"/>
      <c r="G279" s="256"/>
      <c r="H279" s="256"/>
      <c r="I279" s="259">
        <f t="shared" ref="I279:I285" si="13">+ROUND(PRODUCT(C279:H279),2)</f>
        <v>8</v>
      </c>
    </row>
    <row r="280" spans="1:9" customFormat="1" ht="20.100000000000001" customHeight="1" x14ac:dyDescent="0.3">
      <c r="A280" s="255"/>
      <c r="B280" s="257" t="s">
        <v>703</v>
      </c>
      <c r="C280" s="255">
        <v>1</v>
      </c>
      <c r="D280" s="258" t="s">
        <v>14</v>
      </c>
      <c r="E280" s="255">
        <v>1</v>
      </c>
      <c r="F280" s="256"/>
      <c r="G280" s="256"/>
      <c r="H280" s="256"/>
      <c r="I280" s="259">
        <f t="shared" si="13"/>
        <v>1</v>
      </c>
    </row>
    <row r="281" spans="1:9" customFormat="1" ht="20.100000000000001" customHeight="1" x14ac:dyDescent="0.3">
      <c r="A281" s="255"/>
      <c r="B281" s="257" t="s">
        <v>588</v>
      </c>
      <c r="C281" s="255">
        <v>1</v>
      </c>
      <c r="D281" s="258" t="s">
        <v>14</v>
      </c>
      <c r="E281" s="255">
        <v>2</v>
      </c>
      <c r="F281" s="256"/>
      <c r="G281" s="256"/>
      <c r="H281" s="256"/>
      <c r="I281" s="259">
        <f t="shared" si="13"/>
        <v>2</v>
      </c>
    </row>
    <row r="282" spans="1:9" customFormat="1" ht="20.100000000000001" customHeight="1" x14ac:dyDescent="0.3">
      <c r="A282" s="255"/>
      <c r="B282" s="257" t="s">
        <v>589</v>
      </c>
      <c r="C282" s="255">
        <v>1</v>
      </c>
      <c r="D282" s="258" t="s">
        <v>14</v>
      </c>
      <c r="E282" s="255">
        <v>2</v>
      </c>
      <c r="F282" s="256"/>
      <c r="G282" s="256"/>
      <c r="H282" s="256"/>
      <c r="I282" s="259">
        <f t="shared" si="13"/>
        <v>2</v>
      </c>
    </row>
    <row r="283" spans="1:9" customFormat="1" ht="20.100000000000001" customHeight="1" x14ac:dyDescent="0.3">
      <c r="A283" s="255"/>
      <c r="B283" s="257" t="s">
        <v>590</v>
      </c>
      <c r="C283" s="255">
        <v>1</v>
      </c>
      <c r="D283" s="258" t="s">
        <v>14</v>
      </c>
      <c r="E283" s="255">
        <v>2</v>
      </c>
      <c r="F283" s="256"/>
      <c r="G283" s="256"/>
      <c r="H283" s="256"/>
      <c r="I283" s="259">
        <f t="shared" si="13"/>
        <v>2</v>
      </c>
    </row>
    <row r="284" spans="1:9" customFormat="1" ht="20.100000000000001" customHeight="1" x14ac:dyDescent="0.3">
      <c r="A284" s="255"/>
      <c r="B284" s="257" t="s">
        <v>727</v>
      </c>
      <c r="C284" s="255">
        <v>1</v>
      </c>
      <c r="D284" s="258" t="s">
        <v>14</v>
      </c>
      <c r="E284" s="255">
        <v>3</v>
      </c>
      <c r="F284" s="256"/>
      <c r="G284" s="256"/>
      <c r="H284" s="256"/>
      <c r="I284" s="259">
        <f t="shared" si="13"/>
        <v>3</v>
      </c>
    </row>
    <row r="285" spans="1:9" customFormat="1" ht="20.100000000000001" customHeight="1" x14ac:dyDescent="0.3">
      <c r="A285" s="255"/>
      <c r="B285" s="257" t="s">
        <v>728</v>
      </c>
      <c r="C285" s="255">
        <v>1</v>
      </c>
      <c r="D285" s="258" t="s">
        <v>14</v>
      </c>
      <c r="E285" s="255">
        <v>3</v>
      </c>
      <c r="F285" s="256"/>
      <c r="G285" s="256"/>
      <c r="H285" s="256"/>
      <c r="I285" s="259">
        <f t="shared" si="13"/>
        <v>3</v>
      </c>
    </row>
    <row r="286" spans="1:9" customFormat="1" ht="20.100000000000001" customHeight="1" x14ac:dyDescent="0.3">
      <c r="A286" s="255"/>
      <c r="B286" s="257"/>
      <c r="C286" s="255"/>
      <c r="D286" s="258"/>
      <c r="E286" s="255"/>
      <c r="F286" s="256"/>
      <c r="G286" s="260"/>
      <c r="H286" s="261" t="s">
        <v>8</v>
      </c>
      <c r="I286" s="137">
        <f>SUM(I279:I285)</f>
        <v>21</v>
      </c>
    </row>
    <row r="287" spans="1:9" customFormat="1" ht="20.100000000000001" customHeight="1" x14ac:dyDescent="0.3">
      <c r="A287" s="255"/>
      <c r="B287" s="257"/>
      <c r="C287" s="255"/>
      <c r="D287" s="258"/>
      <c r="E287" s="255"/>
      <c r="F287" s="256"/>
      <c r="G287" s="261" t="s">
        <v>15</v>
      </c>
      <c r="H287" s="260">
        <f>+CEILING(I286,0.1)</f>
        <v>21</v>
      </c>
      <c r="I287" s="161" t="s">
        <v>7</v>
      </c>
    </row>
    <row r="288" spans="1:9" customFormat="1" ht="69" x14ac:dyDescent="0.3">
      <c r="A288" s="262">
        <v>31</v>
      </c>
      <c r="B288" s="274" t="s">
        <v>719</v>
      </c>
      <c r="C288" s="255"/>
      <c r="D288" s="255"/>
      <c r="E288" s="255"/>
      <c r="F288" s="256"/>
      <c r="G288" s="256"/>
      <c r="H288" s="256"/>
      <c r="I288" s="255"/>
    </row>
    <row r="289" spans="1:15" customFormat="1" ht="20.100000000000001" customHeight="1" x14ac:dyDescent="0.3">
      <c r="A289" s="255"/>
      <c r="B289" s="257" t="s">
        <v>730</v>
      </c>
      <c r="C289" s="255">
        <v>1</v>
      </c>
      <c r="D289" s="258" t="s">
        <v>14</v>
      </c>
      <c r="E289" s="255">
        <v>5</v>
      </c>
      <c r="F289" s="256"/>
      <c r="G289" s="256"/>
      <c r="H289" s="256"/>
      <c r="I289" s="259">
        <f>+ROUND(PRODUCT(C289:H289),2)</f>
        <v>5</v>
      </c>
    </row>
    <row r="290" spans="1:15" customFormat="1" ht="20.100000000000001" customHeight="1" x14ac:dyDescent="0.3">
      <c r="A290" s="255"/>
      <c r="B290" s="257" t="s">
        <v>587</v>
      </c>
      <c r="C290" s="255">
        <v>1</v>
      </c>
      <c r="D290" s="258" t="s">
        <v>14</v>
      </c>
      <c r="E290" s="255">
        <v>3</v>
      </c>
      <c r="F290" s="256"/>
      <c r="G290" s="256"/>
      <c r="H290" s="256"/>
      <c r="I290" s="259">
        <f>+ROUND(PRODUCT(C290:H290),2)</f>
        <v>3</v>
      </c>
    </row>
    <row r="291" spans="1:15" customFormat="1" ht="20.100000000000001" customHeight="1" x14ac:dyDescent="0.3">
      <c r="A291" s="255"/>
      <c r="B291" s="257"/>
      <c r="C291" s="255"/>
      <c r="D291" s="258"/>
      <c r="E291" s="255"/>
      <c r="F291" s="256"/>
      <c r="G291" s="260"/>
      <c r="H291" s="261" t="s">
        <v>8</v>
      </c>
      <c r="I291" s="137">
        <f>SUM(I289:I290)</f>
        <v>8</v>
      </c>
    </row>
    <row r="292" spans="1:15" customFormat="1" ht="20.100000000000001" customHeight="1" x14ac:dyDescent="0.3">
      <c r="A292" s="255"/>
      <c r="B292" s="257"/>
      <c r="C292" s="255"/>
      <c r="D292" s="258"/>
      <c r="E292" s="255"/>
      <c r="F292" s="256"/>
      <c r="G292" s="261" t="s">
        <v>15</v>
      </c>
      <c r="H292" s="260">
        <f>+CEILING(I291,0.1)</f>
        <v>8</v>
      </c>
      <c r="I292" s="161" t="s">
        <v>7</v>
      </c>
    </row>
    <row r="293" spans="1:15" customFormat="1" ht="138" x14ac:dyDescent="0.3">
      <c r="A293" s="262">
        <v>32</v>
      </c>
      <c r="B293" s="274" t="s">
        <v>720</v>
      </c>
      <c r="C293" s="255"/>
      <c r="D293" s="255"/>
      <c r="E293" s="255"/>
      <c r="F293" s="256"/>
      <c r="G293" s="256"/>
      <c r="H293" s="256"/>
      <c r="I293" s="255"/>
      <c r="K293" s="236"/>
      <c r="L293" s="236"/>
      <c r="M293" s="236"/>
      <c r="N293" s="236"/>
      <c r="O293" s="236"/>
    </row>
    <row r="294" spans="1:15" customFormat="1" ht="20.100000000000001" customHeight="1" x14ac:dyDescent="0.3">
      <c r="A294" s="255"/>
      <c r="B294" s="263" t="s">
        <v>683</v>
      </c>
      <c r="C294" s="255">
        <v>1</v>
      </c>
      <c r="D294" s="255" t="s">
        <v>14</v>
      </c>
      <c r="E294" s="255">
        <v>1</v>
      </c>
      <c r="F294" s="256">
        <v>35</v>
      </c>
      <c r="G294" s="256"/>
      <c r="H294" s="256"/>
      <c r="I294" s="259">
        <f>+ROUND(PRODUCT(C294:H294),2)</f>
        <v>35</v>
      </c>
      <c r="K294" s="236"/>
      <c r="L294" s="236"/>
      <c r="M294" s="236"/>
      <c r="N294" s="236"/>
      <c r="O294" s="236"/>
    </row>
    <row r="295" spans="1:15" customFormat="1" ht="20.100000000000001" customHeight="1" x14ac:dyDescent="0.3">
      <c r="A295" s="255"/>
      <c r="B295" s="263" t="s">
        <v>682</v>
      </c>
      <c r="C295" s="255">
        <v>1</v>
      </c>
      <c r="D295" s="255" t="s">
        <v>14</v>
      </c>
      <c r="E295" s="255">
        <v>1</v>
      </c>
      <c r="F295" s="256">
        <v>5</v>
      </c>
      <c r="G295" s="256"/>
      <c r="H295" s="256"/>
      <c r="I295" s="259">
        <f>+ROUND(PRODUCT(C295:H295),2)</f>
        <v>5</v>
      </c>
      <c r="K295" s="236"/>
      <c r="L295" s="238"/>
      <c r="M295" s="237"/>
      <c r="N295" s="240"/>
      <c r="O295" s="236"/>
    </row>
    <row r="296" spans="1:15" customFormat="1" ht="20.100000000000001" customHeight="1" x14ac:dyDescent="0.3">
      <c r="A296" s="255"/>
      <c r="B296" s="277"/>
      <c r="C296" s="255"/>
      <c r="D296" s="255"/>
      <c r="E296" s="255"/>
      <c r="F296" s="256"/>
      <c r="G296" s="260"/>
      <c r="H296" s="261" t="s">
        <v>8</v>
      </c>
      <c r="I296" s="137">
        <f>SUM(I294:I295)</f>
        <v>40</v>
      </c>
      <c r="K296" s="236"/>
      <c r="L296" s="237"/>
      <c r="M296" s="238"/>
      <c r="N296" s="239"/>
      <c r="O296" s="236"/>
    </row>
    <row r="297" spans="1:15" customFormat="1" ht="20.100000000000001" customHeight="1" x14ac:dyDescent="0.3">
      <c r="A297" s="255"/>
      <c r="B297" s="277"/>
      <c r="C297" s="255"/>
      <c r="D297" s="255"/>
      <c r="E297" s="255"/>
      <c r="F297" s="256"/>
      <c r="G297" s="261" t="s">
        <v>15</v>
      </c>
      <c r="H297" s="260">
        <f>+CEILING(I296,0.1)</f>
        <v>40</v>
      </c>
      <c r="I297" s="161" t="s">
        <v>85</v>
      </c>
      <c r="K297" s="236"/>
      <c r="L297" s="236"/>
      <c r="M297" s="236"/>
      <c r="N297" s="236"/>
      <c r="O297" s="236"/>
    </row>
    <row r="298" spans="1:15" customFormat="1" ht="234" x14ac:dyDescent="0.3">
      <c r="A298" s="264">
        <v>33</v>
      </c>
      <c r="B298" s="278" t="s">
        <v>721</v>
      </c>
      <c r="C298" s="255"/>
      <c r="D298" s="258"/>
      <c r="E298" s="255"/>
      <c r="F298" s="256"/>
      <c r="G298" s="256"/>
      <c r="H298" s="256"/>
      <c r="I298" s="259"/>
    </row>
    <row r="299" spans="1:15" customFormat="1" ht="20.100000000000001" customHeight="1" x14ac:dyDescent="0.3">
      <c r="A299" s="255"/>
      <c r="B299" s="257" t="s">
        <v>684</v>
      </c>
      <c r="C299" s="255">
        <v>1</v>
      </c>
      <c r="D299" s="258" t="s">
        <v>14</v>
      </c>
      <c r="E299" s="255">
        <v>2</v>
      </c>
      <c r="F299" s="256"/>
      <c r="G299" s="256"/>
      <c r="H299" s="256"/>
      <c r="I299" s="259">
        <f>+ROUND(PRODUCT(C299:H299),2)</f>
        <v>2</v>
      </c>
    </row>
    <row r="300" spans="1:15" customFormat="1" ht="20.100000000000001" customHeight="1" x14ac:dyDescent="0.3">
      <c r="A300" s="255"/>
      <c r="B300" s="257"/>
      <c r="C300" s="255"/>
      <c r="D300" s="258"/>
      <c r="E300" s="255"/>
      <c r="F300" s="256"/>
      <c r="G300" s="260"/>
      <c r="H300" s="261" t="s">
        <v>8</v>
      </c>
      <c r="I300" s="137">
        <f>SUM(I299:I299)</f>
        <v>2</v>
      </c>
    </row>
    <row r="301" spans="1:15" customFormat="1" ht="20.100000000000001" customHeight="1" x14ac:dyDescent="0.3">
      <c r="A301" s="255"/>
      <c r="B301" s="277"/>
      <c r="C301" s="255"/>
      <c r="D301" s="255"/>
      <c r="E301" s="255"/>
      <c r="F301" s="256"/>
      <c r="G301" s="261" t="s">
        <v>15</v>
      </c>
      <c r="H301" s="260">
        <f>+CEILING(I300,0.1)</f>
        <v>2</v>
      </c>
      <c r="I301" s="161" t="s">
        <v>7</v>
      </c>
    </row>
    <row r="302" spans="1:15" customFormat="1" x14ac:dyDescent="0.3">
      <c r="A302" s="264">
        <v>34</v>
      </c>
      <c r="B302" s="235" t="s">
        <v>685</v>
      </c>
      <c r="C302" s="255"/>
      <c r="D302" s="258"/>
      <c r="E302" s="255"/>
      <c r="F302" s="256"/>
      <c r="G302" s="256"/>
      <c r="H302" s="256"/>
      <c r="I302" s="259"/>
    </row>
    <row r="303" spans="1:15" customFormat="1" ht="20.100000000000001" customHeight="1" x14ac:dyDescent="0.3">
      <c r="A303" s="255"/>
      <c r="B303" s="257" t="s">
        <v>684</v>
      </c>
      <c r="C303" s="255">
        <v>1</v>
      </c>
      <c r="D303" s="258" t="s">
        <v>14</v>
      </c>
      <c r="E303" s="255">
        <v>2</v>
      </c>
      <c r="F303" s="256"/>
      <c r="G303" s="256"/>
      <c r="H303" s="256"/>
      <c r="I303" s="259">
        <f>+ROUND(PRODUCT(C303:H303),2)</f>
        <v>2</v>
      </c>
    </row>
    <row r="304" spans="1:15" customFormat="1" ht="20.100000000000001" customHeight="1" x14ac:dyDescent="0.3">
      <c r="A304" s="255"/>
      <c r="B304" s="257"/>
      <c r="C304" s="255"/>
      <c r="D304" s="258"/>
      <c r="E304" s="255"/>
      <c r="F304" s="256"/>
      <c r="G304" s="260"/>
      <c r="H304" s="261" t="s">
        <v>8</v>
      </c>
      <c r="I304" s="137">
        <f>SUM(I303:I303)</f>
        <v>2</v>
      </c>
    </row>
    <row r="305" spans="1:9" customFormat="1" ht="20.100000000000001" customHeight="1" x14ac:dyDescent="0.3">
      <c r="A305" s="255"/>
      <c r="B305" s="277"/>
      <c r="C305" s="255"/>
      <c r="D305" s="255"/>
      <c r="E305" s="255"/>
      <c r="F305" s="256"/>
      <c r="G305" s="261" t="s">
        <v>15</v>
      </c>
      <c r="H305" s="260">
        <f>+CEILING(I304,0.1)</f>
        <v>2</v>
      </c>
      <c r="I305" s="161" t="s">
        <v>7</v>
      </c>
    </row>
    <row r="306" spans="1:9" customFormat="1" x14ac:dyDescent="0.3">
      <c r="A306" s="264">
        <v>35</v>
      </c>
      <c r="B306" s="235" t="s">
        <v>686</v>
      </c>
      <c r="C306" s="255"/>
      <c r="D306" s="258"/>
      <c r="E306" s="255"/>
      <c r="F306" s="256"/>
      <c r="G306" s="256"/>
      <c r="H306" s="256"/>
      <c r="I306" s="259"/>
    </row>
    <row r="307" spans="1:9" customFormat="1" ht="20.100000000000001" customHeight="1" x14ac:dyDescent="0.3">
      <c r="A307" s="255"/>
      <c r="B307" s="257" t="s">
        <v>730</v>
      </c>
      <c r="C307" s="255">
        <v>1</v>
      </c>
      <c r="D307" s="258" t="s">
        <v>14</v>
      </c>
      <c r="E307" s="255">
        <v>3</v>
      </c>
      <c r="F307" s="256"/>
      <c r="G307" s="256"/>
      <c r="H307" s="256"/>
      <c r="I307" s="259">
        <f>+ROUND(PRODUCT(C307:H307),2)</f>
        <v>3</v>
      </c>
    </row>
    <row r="308" spans="1:9" customFormat="1" ht="20.100000000000001" customHeight="1" x14ac:dyDescent="0.3">
      <c r="A308" s="255"/>
      <c r="B308" s="257"/>
      <c r="C308" s="255"/>
      <c r="D308" s="258"/>
      <c r="E308" s="255"/>
      <c r="F308" s="256"/>
      <c r="G308" s="260"/>
      <c r="H308" s="261" t="s">
        <v>8</v>
      </c>
      <c r="I308" s="137">
        <f>SUM(I307:I307)</f>
        <v>3</v>
      </c>
    </row>
    <row r="309" spans="1:9" customFormat="1" ht="20.100000000000001" customHeight="1" x14ac:dyDescent="0.3">
      <c r="A309" s="255"/>
      <c r="B309" s="277"/>
      <c r="C309" s="255"/>
      <c r="D309" s="255"/>
      <c r="E309" s="255"/>
      <c r="F309" s="256"/>
      <c r="G309" s="261" t="s">
        <v>15</v>
      </c>
      <c r="H309" s="260">
        <f>+CEILING(I308,0.1)</f>
        <v>3</v>
      </c>
      <c r="I309" s="161" t="s">
        <v>7</v>
      </c>
    </row>
    <row r="310" spans="1:9" customFormat="1" ht="30" x14ac:dyDescent="0.3">
      <c r="A310" s="264">
        <v>36</v>
      </c>
      <c r="B310" s="265" t="s">
        <v>687</v>
      </c>
      <c r="C310" s="255"/>
      <c r="D310" s="258"/>
      <c r="E310" s="255"/>
      <c r="F310" s="256"/>
      <c r="G310" s="256"/>
      <c r="H310" s="256"/>
      <c r="I310" s="259"/>
    </row>
    <row r="311" spans="1:9" customFormat="1" ht="20.100000000000001" customHeight="1" x14ac:dyDescent="0.3">
      <c r="A311" s="255"/>
      <c r="B311" s="257" t="s">
        <v>688</v>
      </c>
      <c r="C311" s="255">
        <v>1</v>
      </c>
      <c r="D311" s="258" t="s">
        <v>14</v>
      </c>
      <c r="E311" s="255">
        <v>1</v>
      </c>
      <c r="F311" s="256">
        <v>9.5</v>
      </c>
      <c r="G311" s="256">
        <v>6.8</v>
      </c>
      <c r="H311" s="256">
        <v>7.4999999999999997E-2</v>
      </c>
      <c r="I311" s="259">
        <f>+ROUND(PRODUCT(C311:H311),2)</f>
        <v>4.8499999999999996</v>
      </c>
    </row>
    <row r="312" spans="1:9" customFormat="1" ht="20.100000000000001" customHeight="1" x14ac:dyDescent="0.3">
      <c r="A312" s="255"/>
      <c r="B312" s="257"/>
      <c r="C312" s="255"/>
      <c r="D312" s="258"/>
      <c r="E312" s="255"/>
      <c r="F312" s="256"/>
      <c r="G312" s="260"/>
      <c r="H312" s="261" t="s">
        <v>8</v>
      </c>
      <c r="I312" s="137">
        <f>SUM(I311:I311)</f>
        <v>4.8499999999999996</v>
      </c>
    </row>
    <row r="313" spans="1:9" customFormat="1" ht="20.100000000000001" customHeight="1" x14ac:dyDescent="0.3">
      <c r="A313" s="255"/>
      <c r="B313" s="277"/>
      <c r="C313" s="255"/>
      <c r="D313" s="255"/>
      <c r="E313" s="255"/>
      <c r="F313" s="256"/>
      <c r="G313" s="261" t="s">
        <v>15</v>
      </c>
      <c r="H313" s="260">
        <f>+CEILING(I312,0.1)</f>
        <v>4.9000000000000004</v>
      </c>
      <c r="I313" s="161" t="s">
        <v>213</v>
      </c>
    </row>
    <row r="314" spans="1:9" customFormat="1" ht="30" x14ac:dyDescent="0.3">
      <c r="A314" s="264">
        <v>37</v>
      </c>
      <c r="B314" s="266" t="s">
        <v>689</v>
      </c>
      <c r="C314" s="255"/>
      <c r="D314" s="258"/>
      <c r="E314" s="255"/>
      <c r="F314" s="256"/>
      <c r="G314" s="256"/>
      <c r="H314" s="256"/>
      <c r="I314" s="259"/>
    </row>
    <row r="315" spans="1:9" customFormat="1" ht="20.100000000000001" customHeight="1" x14ac:dyDescent="0.3">
      <c r="A315" s="255"/>
      <c r="B315" s="257" t="s">
        <v>688</v>
      </c>
      <c r="C315" s="255">
        <v>1</v>
      </c>
      <c r="D315" s="258" t="s">
        <v>14</v>
      </c>
      <c r="E315" s="255">
        <v>1</v>
      </c>
      <c r="F315" s="256">
        <v>9.5</v>
      </c>
      <c r="G315" s="256">
        <v>6.8</v>
      </c>
      <c r="H315" s="256">
        <v>7.4999999999999997E-2</v>
      </c>
      <c r="I315" s="259">
        <f>+ROUND(PRODUCT(C315:H315),2)</f>
        <v>4.8499999999999996</v>
      </c>
    </row>
    <row r="316" spans="1:9" customFormat="1" ht="20.100000000000001" customHeight="1" x14ac:dyDescent="0.3">
      <c r="A316" s="255"/>
      <c r="B316" s="257"/>
      <c r="C316" s="255"/>
      <c r="D316" s="258"/>
      <c r="E316" s="255"/>
      <c r="F316" s="256"/>
      <c r="G316" s="260"/>
      <c r="H316" s="261" t="s">
        <v>8</v>
      </c>
      <c r="I316" s="137">
        <f>SUM(I315:I315)</f>
        <v>4.8499999999999996</v>
      </c>
    </row>
    <row r="317" spans="1:9" customFormat="1" ht="20.100000000000001" customHeight="1" x14ac:dyDescent="0.3">
      <c r="A317" s="255"/>
      <c r="B317" s="277"/>
      <c r="C317" s="255"/>
      <c r="D317" s="255"/>
      <c r="E317" s="255"/>
      <c r="F317" s="256"/>
      <c r="G317" s="261" t="s">
        <v>15</v>
      </c>
      <c r="H317" s="260">
        <f>+CEILING(I316,0.1)</f>
        <v>4.9000000000000004</v>
      </c>
      <c r="I317" s="161" t="s">
        <v>213</v>
      </c>
    </row>
    <row r="318" spans="1:9" customFormat="1" x14ac:dyDescent="0.3">
      <c r="A318" s="264">
        <v>38</v>
      </c>
      <c r="B318" s="266" t="s">
        <v>690</v>
      </c>
      <c r="C318" s="255"/>
      <c r="D318" s="258"/>
      <c r="E318" s="255"/>
      <c r="F318" s="256"/>
      <c r="G318" s="256"/>
      <c r="H318" s="256"/>
      <c r="I318" s="259"/>
    </row>
    <row r="319" spans="1:9" customFormat="1" ht="20.100000000000001" customHeight="1" x14ac:dyDescent="0.3">
      <c r="A319" s="255"/>
      <c r="B319" s="257" t="s">
        <v>688</v>
      </c>
      <c r="C319" s="255">
        <v>1</v>
      </c>
      <c r="D319" s="258" t="s">
        <v>14</v>
      </c>
      <c r="E319" s="255">
        <v>1</v>
      </c>
      <c r="F319" s="256">
        <v>9.5</v>
      </c>
      <c r="G319" s="256">
        <v>6.8</v>
      </c>
      <c r="H319" s="256"/>
      <c r="I319" s="259">
        <f>+ROUND(PRODUCT(C319:H319),2)</f>
        <v>64.599999999999994</v>
      </c>
    </row>
    <row r="320" spans="1:9" customFormat="1" ht="20.100000000000001" customHeight="1" x14ac:dyDescent="0.3">
      <c r="A320" s="255"/>
      <c r="B320" s="257"/>
      <c r="C320" s="255"/>
      <c r="D320" s="258"/>
      <c r="E320" s="255"/>
      <c r="F320" s="256"/>
      <c r="G320" s="260"/>
      <c r="H320" s="261" t="s">
        <v>8</v>
      </c>
      <c r="I320" s="137">
        <f>SUM(I319:I319)</f>
        <v>64.599999999999994</v>
      </c>
    </row>
    <row r="321" spans="1:9" customFormat="1" ht="20.100000000000001" customHeight="1" x14ac:dyDescent="0.3">
      <c r="A321" s="255"/>
      <c r="B321" s="277"/>
      <c r="C321" s="255"/>
      <c r="D321" s="255"/>
      <c r="E321" s="255"/>
      <c r="F321" s="256"/>
      <c r="G321" s="261" t="s">
        <v>15</v>
      </c>
      <c r="H321" s="260">
        <f>+CEILING(I320,0.1)</f>
        <v>64.600000000000009</v>
      </c>
      <c r="I321" s="161" t="s">
        <v>43</v>
      </c>
    </row>
    <row r="322" spans="1:9" customFormat="1" ht="30" x14ac:dyDescent="0.3">
      <c r="A322" s="264">
        <v>39</v>
      </c>
      <c r="B322" s="266" t="s">
        <v>691</v>
      </c>
      <c r="C322" s="255"/>
      <c r="D322" s="258"/>
      <c r="E322" s="255"/>
      <c r="F322" s="256"/>
      <c r="G322" s="256"/>
      <c r="H322" s="256"/>
      <c r="I322" s="259"/>
    </row>
    <row r="323" spans="1:9" customFormat="1" ht="20.100000000000001" customHeight="1" x14ac:dyDescent="0.3">
      <c r="A323" s="255"/>
      <c r="B323" s="257" t="s">
        <v>688</v>
      </c>
      <c r="C323" s="255">
        <v>1</v>
      </c>
      <c r="D323" s="258" t="s">
        <v>14</v>
      </c>
      <c r="E323" s="255">
        <v>1</v>
      </c>
      <c r="F323" s="256">
        <v>9.5</v>
      </c>
      <c r="G323" s="256">
        <v>6.8</v>
      </c>
      <c r="H323" s="256"/>
      <c r="I323" s="259">
        <f>+ROUND(PRODUCT(C323:H323),2)</f>
        <v>64.599999999999994</v>
      </c>
    </row>
    <row r="324" spans="1:9" customFormat="1" ht="20.100000000000001" customHeight="1" x14ac:dyDescent="0.3">
      <c r="A324" s="255"/>
      <c r="B324" s="257"/>
      <c r="C324" s="255"/>
      <c r="D324" s="258"/>
      <c r="E324" s="255"/>
      <c r="F324" s="256"/>
      <c r="G324" s="260"/>
      <c r="H324" s="261" t="s">
        <v>8</v>
      </c>
      <c r="I324" s="137">
        <f>SUM(I323:I323)</f>
        <v>64.599999999999994</v>
      </c>
    </row>
    <row r="325" spans="1:9" customFormat="1" ht="20.100000000000001" customHeight="1" x14ac:dyDescent="0.3">
      <c r="A325" s="255"/>
      <c r="B325" s="277"/>
      <c r="C325" s="255"/>
      <c r="D325" s="255"/>
      <c r="E325" s="255"/>
      <c r="F325" s="256"/>
      <c r="G325" s="261" t="s">
        <v>15</v>
      </c>
      <c r="H325" s="260">
        <f>+CEILING(I324,0.1)</f>
        <v>64.600000000000009</v>
      </c>
      <c r="I325" s="161" t="s">
        <v>43</v>
      </c>
    </row>
    <row r="326" spans="1:9" customFormat="1" ht="81.75" x14ac:dyDescent="0.3">
      <c r="A326" s="264">
        <v>40</v>
      </c>
      <c r="B326" s="267" t="s">
        <v>692</v>
      </c>
      <c r="C326" s="255"/>
      <c r="D326" s="258"/>
      <c r="E326" s="255"/>
      <c r="F326" s="256"/>
      <c r="G326" s="256"/>
      <c r="H326" s="256"/>
      <c r="I326" s="259"/>
    </row>
    <row r="327" spans="1:9" customFormat="1" ht="20.100000000000001" customHeight="1" x14ac:dyDescent="0.3">
      <c r="A327" s="255"/>
      <c r="B327" s="257" t="s">
        <v>688</v>
      </c>
      <c r="C327" s="255">
        <v>1</v>
      </c>
      <c r="D327" s="258" t="s">
        <v>14</v>
      </c>
      <c r="E327" s="255">
        <v>1</v>
      </c>
      <c r="F327" s="256">
        <v>9.5</v>
      </c>
      <c r="G327" s="256">
        <v>6.8</v>
      </c>
      <c r="H327" s="256"/>
      <c r="I327" s="259">
        <f>+ROUND(PRODUCT(C327:H327),2)</f>
        <v>64.599999999999994</v>
      </c>
    </row>
    <row r="328" spans="1:9" customFormat="1" ht="20.100000000000001" customHeight="1" x14ac:dyDescent="0.3">
      <c r="A328" s="255"/>
      <c r="B328" s="257"/>
      <c r="C328" s="255"/>
      <c r="D328" s="258"/>
      <c r="E328" s="255"/>
      <c r="F328" s="256"/>
      <c r="G328" s="260"/>
      <c r="H328" s="261" t="s">
        <v>8</v>
      </c>
      <c r="I328" s="137">
        <f>SUM(I327:I327)</f>
        <v>64.599999999999994</v>
      </c>
    </row>
    <row r="329" spans="1:9" customFormat="1" ht="20.100000000000001" customHeight="1" x14ac:dyDescent="0.3">
      <c r="A329" s="255"/>
      <c r="B329" s="277"/>
      <c r="C329" s="255"/>
      <c r="D329" s="255"/>
      <c r="E329" s="255"/>
      <c r="F329" s="256"/>
      <c r="G329" s="261" t="s">
        <v>15</v>
      </c>
      <c r="H329" s="260">
        <f>+CEILING(I328,0.1)</f>
        <v>64.600000000000009</v>
      </c>
      <c r="I329" s="161" t="s">
        <v>43</v>
      </c>
    </row>
    <row r="330" spans="1:9" s="80" customFormat="1" ht="30.75" customHeight="1" x14ac:dyDescent="0.3">
      <c r="A330" s="241">
        <v>41</v>
      </c>
      <c r="B330" s="242" t="s">
        <v>693</v>
      </c>
      <c r="C330" s="243"/>
      <c r="D330" s="244"/>
      <c r="E330" s="243"/>
      <c r="F330" s="245"/>
      <c r="G330" s="245"/>
      <c r="H330" s="245"/>
      <c r="I330" s="246"/>
    </row>
    <row r="331" spans="1:9" s="80" customFormat="1" ht="30.75" customHeight="1" x14ac:dyDescent="0.25">
      <c r="A331" s="247"/>
      <c r="B331" s="248" t="s">
        <v>694</v>
      </c>
      <c r="C331" s="243">
        <v>1</v>
      </c>
      <c r="D331" s="244" t="s">
        <v>14</v>
      </c>
      <c r="E331" s="243">
        <v>2</v>
      </c>
      <c r="F331" s="245">
        <v>14.55</v>
      </c>
      <c r="G331" s="245"/>
      <c r="H331" s="245">
        <v>0.3</v>
      </c>
      <c r="I331" s="246">
        <f t="shared" ref="I331:I337" si="14">PRODUCT(C331:H331)</f>
        <v>8.73</v>
      </c>
    </row>
    <row r="332" spans="1:9" s="80" customFormat="1" ht="30.75" customHeight="1" x14ac:dyDescent="0.25">
      <c r="A332" s="247"/>
      <c r="B332" s="248" t="s">
        <v>695</v>
      </c>
      <c r="C332" s="243">
        <v>1</v>
      </c>
      <c r="D332" s="244" t="s">
        <v>14</v>
      </c>
      <c r="E332" s="243">
        <v>2</v>
      </c>
      <c r="F332" s="245">
        <v>4.8</v>
      </c>
      <c r="G332" s="245"/>
      <c r="H332" s="245">
        <v>0.3</v>
      </c>
      <c r="I332" s="246">
        <f t="shared" si="14"/>
        <v>2.88</v>
      </c>
    </row>
    <row r="333" spans="1:9" s="80" customFormat="1" ht="30.75" customHeight="1" x14ac:dyDescent="0.25">
      <c r="A333" s="247"/>
      <c r="B333" s="248" t="s">
        <v>696</v>
      </c>
      <c r="C333" s="243">
        <v>1</v>
      </c>
      <c r="D333" s="244" t="s">
        <v>14</v>
      </c>
      <c r="E333" s="243">
        <v>2</v>
      </c>
      <c r="F333" s="245">
        <v>3</v>
      </c>
      <c r="G333" s="245"/>
      <c r="H333" s="245">
        <v>0.3</v>
      </c>
      <c r="I333" s="246">
        <f t="shared" si="14"/>
        <v>1.7999999999999998</v>
      </c>
    </row>
    <row r="334" spans="1:9" s="80" customFormat="1" ht="30.75" customHeight="1" x14ac:dyDescent="0.25">
      <c r="A334" s="247"/>
      <c r="B334" s="248" t="s">
        <v>697</v>
      </c>
      <c r="C334" s="243">
        <v>1</v>
      </c>
      <c r="D334" s="244" t="s">
        <v>14</v>
      </c>
      <c r="E334" s="243">
        <v>2</v>
      </c>
      <c r="F334" s="245">
        <v>3</v>
      </c>
      <c r="G334" s="245"/>
      <c r="H334" s="245">
        <v>0.3</v>
      </c>
      <c r="I334" s="246">
        <f t="shared" si="14"/>
        <v>1.7999999999999998</v>
      </c>
    </row>
    <row r="335" spans="1:9" s="80" customFormat="1" ht="30.75" customHeight="1" x14ac:dyDescent="0.25">
      <c r="A335" s="247"/>
      <c r="B335" s="248" t="s">
        <v>698</v>
      </c>
      <c r="C335" s="243">
        <v>1</v>
      </c>
      <c r="D335" s="244" t="s">
        <v>14</v>
      </c>
      <c r="E335" s="243">
        <v>1</v>
      </c>
      <c r="F335" s="245">
        <v>9.26</v>
      </c>
      <c r="G335" s="245"/>
      <c r="H335" s="245">
        <v>0.3</v>
      </c>
      <c r="I335" s="246">
        <f t="shared" si="14"/>
        <v>2.778</v>
      </c>
    </row>
    <row r="336" spans="1:9" s="80" customFormat="1" ht="30.75" customHeight="1" x14ac:dyDescent="0.25">
      <c r="A336" s="247"/>
      <c r="B336" s="248" t="s">
        <v>698</v>
      </c>
      <c r="C336" s="243">
        <v>1</v>
      </c>
      <c r="D336" s="244" t="s">
        <v>14</v>
      </c>
      <c r="E336" s="243">
        <v>1</v>
      </c>
      <c r="F336" s="245">
        <v>14.33</v>
      </c>
      <c r="G336" s="245"/>
      <c r="H336" s="245">
        <v>0.3</v>
      </c>
      <c r="I336" s="246">
        <f t="shared" si="14"/>
        <v>4.2989999999999995</v>
      </c>
    </row>
    <row r="337" spans="1:9" s="80" customFormat="1" ht="30.75" customHeight="1" x14ac:dyDescent="0.25">
      <c r="A337" s="247"/>
      <c r="B337" s="248" t="s">
        <v>699</v>
      </c>
      <c r="C337" s="243">
        <v>1</v>
      </c>
      <c r="D337" s="244" t="s">
        <v>14</v>
      </c>
      <c r="E337" s="243">
        <v>1</v>
      </c>
      <c r="F337" s="245">
        <v>17.3</v>
      </c>
      <c r="G337" s="245"/>
      <c r="H337" s="245">
        <v>0.3</v>
      </c>
      <c r="I337" s="246">
        <f t="shared" si="14"/>
        <v>5.19</v>
      </c>
    </row>
    <row r="338" spans="1:9" s="80" customFormat="1" ht="30.75" customHeight="1" x14ac:dyDescent="0.25">
      <c r="A338" s="247"/>
      <c r="B338" s="248"/>
      <c r="C338" s="243"/>
      <c r="D338" s="244"/>
      <c r="E338" s="243"/>
      <c r="F338" s="245"/>
      <c r="G338" s="245"/>
      <c r="H338" s="245" t="s">
        <v>700</v>
      </c>
      <c r="I338" s="246">
        <f>SUM(I331:I337)</f>
        <v>27.477</v>
      </c>
    </row>
    <row r="339" spans="1:9" s="80" customFormat="1" ht="30.75" customHeight="1" x14ac:dyDescent="0.3">
      <c r="A339" s="247"/>
      <c r="B339" s="248"/>
      <c r="C339" s="243"/>
      <c r="D339" s="244"/>
      <c r="E339" s="243"/>
      <c r="F339" s="245"/>
      <c r="G339" s="249" t="s">
        <v>15</v>
      </c>
      <c r="H339" s="250">
        <f>I338*30</f>
        <v>824.31000000000006</v>
      </c>
      <c r="I339" s="250" t="s">
        <v>671</v>
      </c>
    </row>
    <row r="340" spans="1:9" customFormat="1" x14ac:dyDescent="0.3">
      <c r="A340" s="264">
        <v>42</v>
      </c>
      <c r="B340" s="266" t="s">
        <v>701</v>
      </c>
      <c r="C340" s="255"/>
      <c r="D340" s="258"/>
      <c r="E340" s="255"/>
      <c r="F340" s="256"/>
      <c r="G340" s="256"/>
      <c r="H340" s="256"/>
      <c r="I340" s="259"/>
    </row>
    <row r="341" spans="1:9" customFormat="1" ht="20.100000000000001" customHeight="1" x14ac:dyDescent="0.3">
      <c r="A341" s="255"/>
      <c r="B341" s="257" t="s">
        <v>702</v>
      </c>
      <c r="C341" s="255">
        <v>1</v>
      </c>
      <c r="D341" s="258" t="s">
        <v>14</v>
      </c>
      <c r="E341" s="255">
        <v>1</v>
      </c>
      <c r="F341" s="256">
        <v>5.4</v>
      </c>
      <c r="G341" s="256">
        <v>14.55</v>
      </c>
      <c r="H341" s="256"/>
      <c r="I341" s="259">
        <f t="shared" ref="I341:I346" si="15">+ROUND(PRODUCT(C341:H341),2)</f>
        <v>78.569999999999993</v>
      </c>
    </row>
    <row r="342" spans="1:9" customFormat="1" ht="20.100000000000001" customHeight="1" x14ac:dyDescent="0.3">
      <c r="A342" s="255"/>
      <c r="B342" s="257" t="s">
        <v>703</v>
      </c>
      <c r="C342" s="255">
        <v>1</v>
      </c>
      <c r="D342" s="258" t="s">
        <v>14</v>
      </c>
      <c r="E342" s="255">
        <v>1</v>
      </c>
      <c r="F342" s="256">
        <v>2.25</v>
      </c>
      <c r="G342" s="256">
        <v>4.8</v>
      </c>
      <c r="H342" s="256"/>
      <c r="I342" s="259">
        <f t="shared" si="15"/>
        <v>10.8</v>
      </c>
    </row>
    <row r="343" spans="1:9" customFormat="1" ht="20.100000000000001" customHeight="1" x14ac:dyDescent="0.3">
      <c r="A343" s="255"/>
      <c r="B343" s="257" t="s">
        <v>588</v>
      </c>
      <c r="C343" s="255">
        <v>1</v>
      </c>
      <c r="D343" s="258" t="s">
        <v>14</v>
      </c>
      <c r="E343" s="255">
        <v>1</v>
      </c>
      <c r="F343" s="256">
        <v>5.4</v>
      </c>
      <c r="G343" s="256">
        <v>4.8</v>
      </c>
      <c r="H343" s="256"/>
      <c r="I343" s="259">
        <f t="shared" si="15"/>
        <v>25.92</v>
      </c>
    </row>
    <row r="344" spans="1:9" customFormat="1" ht="20.100000000000001" customHeight="1" x14ac:dyDescent="0.3">
      <c r="A344" s="255"/>
      <c r="B344" s="257" t="s">
        <v>589</v>
      </c>
      <c r="C344" s="255">
        <v>1</v>
      </c>
      <c r="D344" s="258" t="s">
        <v>14</v>
      </c>
      <c r="E344" s="255">
        <v>1</v>
      </c>
      <c r="F344" s="256">
        <v>5.4</v>
      </c>
      <c r="G344" s="256">
        <v>3</v>
      </c>
      <c r="H344" s="256"/>
      <c r="I344" s="259">
        <f t="shared" si="15"/>
        <v>16.2</v>
      </c>
    </row>
    <row r="345" spans="1:9" customFormat="1" ht="20.100000000000001" customHeight="1" x14ac:dyDescent="0.3">
      <c r="A345" s="255"/>
      <c r="B345" s="257" t="s">
        <v>590</v>
      </c>
      <c r="C345" s="255">
        <v>1</v>
      </c>
      <c r="D345" s="258" t="s">
        <v>14</v>
      </c>
      <c r="E345" s="255">
        <v>1</v>
      </c>
      <c r="F345" s="256">
        <v>5.4</v>
      </c>
      <c r="G345" s="256">
        <v>3</v>
      </c>
      <c r="H345" s="256"/>
      <c r="I345" s="259">
        <f t="shared" si="15"/>
        <v>16.2</v>
      </c>
    </row>
    <row r="346" spans="1:9" customFormat="1" ht="20.100000000000001" customHeight="1" x14ac:dyDescent="0.3">
      <c r="A346" s="255"/>
      <c r="B346" s="257" t="s">
        <v>698</v>
      </c>
      <c r="C346" s="255">
        <v>1</v>
      </c>
      <c r="D346" s="258" t="s">
        <v>14</v>
      </c>
      <c r="E346" s="255">
        <v>1</v>
      </c>
      <c r="F346" s="256">
        <v>2.4</v>
      </c>
      <c r="G346" s="256">
        <v>9.26</v>
      </c>
      <c r="H346" s="256"/>
      <c r="I346" s="259">
        <f t="shared" si="15"/>
        <v>22.22</v>
      </c>
    </row>
    <row r="347" spans="1:9" customFormat="1" ht="20.100000000000001" customHeight="1" x14ac:dyDescent="0.3">
      <c r="A347" s="255"/>
      <c r="B347" s="257"/>
      <c r="C347" s="255"/>
      <c r="D347" s="258"/>
      <c r="E347" s="255"/>
      <c r="F347" s="256"/>
      <c r="G347" s="260"/>
      <c r="H347" s="261" t="s">
        <v>8</v>
      </c>
      <c r="I347" s="137">
        <f>SUM(I341:I346)</f>
        <v>169.90999999999997</v>
      </c>
    </row>
    <row r="348" spans="1:9" customFormat="1" ht="20.100000000000001" customHeight="1" x14ac:dyDescent="0.3">
      <c r="A348" s="255"/>
      <c r="B348" s="277"/>
      <c r="C348" s="255"/>
      <c r="D348" s="255"/>
      <c r="E348" s="255"/>
      <c r="F348" s="256"/>
      <c r="G348" s="261" t="s">
        <v>15</v>
      </c>
      <c r="H348" s="260">
        <f>+CEILING(I347,0.1)</f>
        <v>170</v>
      </c>
      <c r="I348" s="161" t="s">
        <v>43</v>
      </c>
    </row>
    <row r="349" spans="1:9" customFormat="1" ht="54" x14ac:dyDescent="0.3">
      <c r="A349" s="268">
        <v>43</v>
      </c>
      <c r="B349" s="278" t="s">
        <v>500</v>
      </c>
      <c r="C349" s="268"/>
      <c r="D349" s="268"/>
      <c r="E349" s="268"/>
      <c r="F349" s="269"/>
      <c r="G349" s="270"/>
      <c r="H349" s="271"/>
      <c r="I349" s="272"/>
    </row>
    <row r="350" spans="1:9" customFormat="1" ht="20.100000000000001" customHeight="1" x14ac:dyDescent="0.3">
      <c r="A350" s="255"/>
      <c r="B350" s="257" t="s">
        <v>704</v>
      </c>
      <c r="C350" s="255">
        <v>1</v>
      </c>
      <c r="D350" s="258" t="s">
        <v>14</v>
      </c>
      <c r="E350" s="255">
        <v>1</v>
      </c>
      <c r="F350" s="256">
        <v>700</v>
      </c>
      <c r="G350" s="256"/>
      <c r="H350" s="256"/>
      <c r="I350" s="259">
        <f>+ROUND(PRODUCT(C350:H350),2)</f>
        <v>700</v>
      </c>
    </row>
    <row r="351" spans="1:9" customFormat="1" ht="20.100000000000001" customHeight="1" x14ac:dyDescent="0.3">
      <c r="A351" s="255"/>
      <c r="B351" s="257"/>
      <c r="C351" s="255"/>
      <c r="D351" s="258"/>
      <c r="E351" s="255"/>
      <c r="F351" s="256"/>
      <c r="G351" s="260"/>
      <c r="H351" s="261" t="s">
        <v>8</v>
      </c>
      <c r="I351" s="137">
        <f>SUM(I350:I350)</f>
        <v>700</v>
      </c>
    </row>
    <row r="352" spans="1:9" customFormat="1" ht="20.100000000000001" customHeight="1" x14ac:dyDescent="0.3">
      <c r="A352" s="255"/>
      <c r="B352" s="273"/>
      <c r="C352" s="255"/>
      <c r="D352" s="258"/>
      <c r="E352" s="255"/>
      <c r="F352" s="256"/>
      <c r="G352" s="261" t="s">
        <v>15</v>
      </c>
      <c r="H352" s="260">
        <f>+CEILING(I351,0.1)</f>
        <v>700</v>
      </c>
      <c r="I352" s="161" t="s">
        <v>705</v>
      </c>
    </row>
    <row r="353" spans="1:9" customFormat="1" ht="202.5" x14ac:dyDescent="0.3">
      <c r="A353" s="255">
        <v>44</v>
      </c>
      <c r="B353" s="274" t="s">
        <v>706</v>
      </c>
      <c r="C353" s="255"/>
      <c r="D353" s="255"/>
      <c r="E353" s="255"/>
      <c r="F353" s="256"/>
      <c r="G353" s="256"/>
      <c r="H353" s="256"/>
      <c r="I353" s="255"/>
    </row>
    <row r="354" spans="1:9" customFormat="1" ht="27" x14ac:dyDescent="0.3">
      <c r="A354" s="255"/>
      <c r="B354" s="274" t="s">
        <v>707</v>
      </c>
      <c r="C354" s="255"/>
      <c r="D354" s="255"/>
      <c r="E354" s="255"/>
      <c r="F354" s="256"/>
      <c r="G354" s="256"/>
      <c r="H354" s="256"/>
      <c r="I354" s="255"/>
    </row>
    <row r="355" spans="1:9" customFormat="1" ht="20.100000000000001" customHeight="1" x14ac:dyDescent="0.3">
      <c r="A355" s="255"/>
      <c r="B355" s="274" t="s">
        <v>708</v>
      </c>
      <c r="C355" s="255">
        <v>1</v>
      </c>
      <c r="D355" s="255" t="s">
        <v>14</v>
      </c>
      <c r="E355" s="255">
        <v>1</v>
      </c>
      <c r="F355" s="256">
        <v>30</v>
      </c>
      <c r="G355" s="256"/>
      <c r="H355" s="256"/>
      <c r="I355" s="259">
        <f>+ROUND(PRODUCT(C355:H355),2)</f>
        <v>30</v>
      </c>
    </row>
    <row r="356" spans="1:9" customFormat="1" ht="20.100000000000001" customHeight="1" x14ac:dyDescent="0.3">
      <c r="A356" s="255"/>
      <c r="B356" s="274" t="s">
        <v>708</v>
      </c>
      <c r="C356" s="255">
        <v>1</v>
      </c>
      <c r="D356" s="255" t="s">
        <v>14</v>
      </c>
      <c r="E356" s="255">
        <v>1</v>
      </c>
      <c r="F356" s="256">
        <v>20</v>
      </c>
      <c r="G356" s="256"/>
      <c r="H356" s="256"/>
      <c r="I356" s="259">
        <f>+ROUND(PRODUCT(C356:H356),2)</f>
        <v>20</v>
      </c>
    </row>
    <row r="357" spans="1:9" customFormat="1" ht="20.100000000000001" customHeight="1" x14ac:dyDescent="0.3">
      <c r="A357" s="255"/>
      <c r="B357" s="274"/>
      <c r="C357" s="255"/>
      <c r="D357" s="255"/>
      <c r="E357" s="255"/>
      <c r="F357" s="256"/>
      <c r="G357" s="260"/>
      <c r="H357" s="261" t="s">
        <v>8</v>
      </c>
      <c r="I357" s="137">
        <f>SUM(I355:I356)</f>
        <v>50</v>
      </c>
    </row>
    <row r="358" spans="1:9" customFormat="1" ht="20.100000000000001" customHeight="1" x14ac:dyDescent="0.3">
      <c r="A358" s="255"/>
      <c r="B358" s="274"/>
      <c r="C358" s="255"/>
      <c r="D358" s="255"/>
      <c r="E358" s="255"/>
      <c r="F358" s="256"/>
      <c r="G358" s="261" t="s">
        <v>15</v>
      </c>
      <c r="H358" s="260">
        <f>+CEILING(I357,0.1)</f>
        <v>50</v>
      </c>
      <c r="I358" s="161" t="s">
        <v>85</v>
      </c>
    </row>
    <row r="359" spans="1:9" customFormat="1" ht="27" x14ac:dyDescent="0.3">
      <c r="A359" s="255"/>
      <c r="B359" s="274" t="s">
        <v>709</v>
      </c>
      <c r="C359" s="255"/>
      <c r="D359" s="255"/>
      <c r="E359" s="255"/>
      <c r="F359" s="256"/>
      <c r="G359" s="261"/>
      <c r="H359" s="260"/>
      <c r="I359" s="161"/>
    </row>
    <row r="360" spans="1:9" customFormat="1" ht="20.100000000000001" customHeight="1" x14ac:dyDescent="0.3">
      <c r="A360" s="255"/>
      <c r="B360" s="274" t="s">
        <v>711</v>
      </c>
      <c r="C360" s="255">
        <v>1</v>
      </c>
      <c r="D360" s="255" t="s">
        <v>14</v>
      </c>
      <c r="E360" s="255">
        <v>1</v>
      </c>
      <c r="F360" s="256">
        <v>25</v>
      </c>
      <c r="G360" s="256"/>
      <c r="H360" s="256"/>
      <c r="I360" s="259">
        <f>+ROUND(PRODUCT(C360:H360),2)</f>
        <v>25</v>
      </c>
    </row>
    <row r="361" spans="1:9" customFormat="1" ht="20.100000000000001" customHeight="1" x14ac:dyDescent="0.3">
      <c r="A361" s="255"/>
      <c r="B361" s="274"/>
      <c r="C361" s="255"/>
      <c r="D361" s="255"/>
      <c r="E361" s="255"/>
      <c r="F361" s="256"/>
      <c r="G361" s="260"/>
      <c r="H361" s="261" t="s">
        <v>8</v>
      </c>
      <c r="I361" s="137">
        <f>SUM(I360:I360)</f>
        <v>25</v>
      </c>
    </row>
    <row r="362" spans="1:9" customFormat="1" ht="20.100000000000001" customHeight="1" x14ac:dyDescent="0.3">
      <c r="A362" s="255"/>
      <c r="B362" s="274"/>
      <c r="C362" s="255"/>
      <c r="D362" s="255"/>
      <c r="E362" s="255"/>
      <c r="F362" s="256"/>
      <c r="G362" s="261" t="s">
        <v>15</v>
      </c>
      <c r="H362" s="260">
        <f>+CEILING(I361,0.1)</f>
        <v>25</v>
      </c>
      <c r="I362" s="161" t="s">
        <v>85</v>
      </c>
    </row>
    <row r="363" spans="1:9" customFormat="1" ht="195.75" customHeight="1" x14ac:dyDescent="0.3">
      <c r="A363" s="255">
        <v>45</v>
      </c>
      <c r="B363" s="274" t="s">
        <v>710</v>
      </c>
      <c r="C363" s="255"/>
      <c r="D363" s="255"/>
      <c r="E363" s="255"/>
      <c r="F363" s="256"/>
      <c r="G363" s="256"/>
      <c r="H363" s="256"/>
      <c r="I363" s="255"/>
    </row>
    <row r="364" spans="1:9" customFormat="1" ht="27" x14ac:dyDescent="0.3">
      <c r="A364" s="255"/>
      <c r="B364" s="274" t="s">
        <v>722</v>
      </c>
      <c r="C364" s="255"/>
      <c r="D364" s="255"/>
      <c r="E364" s="255"/>
      <c r="F364" s="256"/>
      <c r="G364" s="256"/>
      <c r="H364" s="256"/>
      <c r="I364" s="255"/>
    </row>
    <row r="365" spans="1:9" customFormat="1" ht="20.100000000000001" customHeight="1" x14ac:dyDescent="0.3">
      <c r="A365" s="255"/>
      <c r="B365" s="274" t="s">
        <v>712</v>
      </c>
      <c r="C365" s="255">
        <v>1</v>
      </c>
      <c r="D365" s="255" t="s">
        <v>14</v>
      </c>
      <c r="E365" s="255">
        <v>1</v>
      </c>
      <c r="F365" s="256">
        <v>10</v>
      </c>
      <c r="G365" s="256"/>
      <c r="H365" s="256"/>
      <c r="I365" s="259">
        <f>+ROUND(PRODUCT(C365:H365),2)</f>
        <v>10</v>
      </c>
    </row>
    <row r="366" spans="1:9" customFormat="1" ht="20.100000000000001" customHeight="1" x14ac:dyDescent="0.3">
      <c r="A366" s="255"/>
      <c r="B366" s="274"/>
      <c r="C366" s="255"/>
      <c r="D366" s="255"/>
      <c r="E366" s="255"/>
      <c r="F366" s="256"/>
      <c r="G366" s="260"/>
      <c r="H366" s="261" t="s">
        <v>8</v>
      </c>
      <c r="I366" s="137">
        <f>SUM(I365:I365)</f>
        <v>10</v>
      </c>
    </row>
    <row r="367" spans="1:9" customFormat="1" ht="20.100000000000001" customHeight="1" x14ac:dyDescent="0.3">
      <c r="A367" s="255"/>
      <c r="B367" s="274"/>
      <c r="C367" s="255"/>
      <c r="D367" s="255"/>
      <c r="E367" s="255"/>
      <c r="F367" s="256"/>
      <c r="G367" s="261" t="s">
        <v>15</v>
      </c>
      <c r="H367" s="260">
        <f>+CEILING(I366,0.1)</f>
        <v>10</v>
      </c>
      <c r="I367" s="161" t="s">
        <v>85</v>
      </c>
    </row>
    <row r="368" spans="1:9" customFormat="1" ht="91.5" customHeight="1" x14ac:dyDescent="0.3">
      <c r="A368" s="255">
        <v>46</v>
      </c>
      <c r="B368" s="274" t="s">
        <v>723</v>
      </c>
      <c r="C368" s="255"/>
      <c r="D368" s="255"/>
      <c r="E368" s="255"/>
      <c r="F368" s="256"/>
      <c r="G368" s="256"/>
      <c r="H368" s="256"/>
      <c r="I368" s="255"/>
    </row>
    <row r="369" spans="1:9" customFormat="1" ht="20.100000000000001" customHeight="1" x14ac:dyDescent="0.3">
      <c r="A369" s="255"/>
      <c r="B369" s="257" t="s">
        <v>535</v>
      </c>
      <c r="C369" s="255">
        <v>1</v>
      </c>
      <c r="D369" s="258" t="s">
        <v>14</v>
      </c>
      <c r="E369" s="255">
        <v>5</v>
      </c>
      <c r="F369" s="256"/>
      <c r="G369" s="256"/>
      <c r="H369" s="256"/>
      <c r="I369" s="259">
        <f>+ROUND(PRODUCT(C369:H369),2)</f>
        <v>5</v>
      </c>
    </row>
    <row r="370" spans="1:9" customFormat="1" ht="20.100000000000001" customHeight="1" x14ac:dyDescent="0.3">
      <c r="A370" s="255"/>
      <c r="B370" s="257"/>
      <c r="C370" s="255"/>
      <c r="D370" s="258"/>
      <c r="E370" s="255"/>
      <c r="F370" s="256"/>
      <c r="G370" s="260"/>
      <c r="H370" s="261" t="s">
        <v>8</v>
      </c>
      <c r="I370" s="137">
        <f>SUM(I369:I369)</f>
        <v>5</v>
      </c>
    </row>
    <row r="371" spans="1:9" customFormat="1" ht="20.100000000000001" customHeight="1" x14ac:dyDescent="0.3">
      <c r="A371" s="255"/>
      <c r="B371" s="257"/>
      <c r="C371" s="255"/>
      <c r="D371" s="258"/>
      <c r="E371" s="255"/>
      <c r="F371" s="256"/>
      <c r="G371" s="261" t="s">
        <v>15</v>
      </c>
      <c r="H371" s="260">
        <f>+CEILING(I370,0.1)</f>
        <v>5</v>
      </c>
      <c r="I371" s="161" t="s">
        <v>7</v>
      </c>
    </row>
    <row r="372" spans="1:9" customFormat="1" ht="23.25" customHeight="1" x14ac:dyDescent="0.3">
      <c r="A372" s="255">
        <v>47</v>
      </c>
      <c r="B372" s="279" t="s">
        <v>713</v>
      </c>
      <c r="C372" s="255"/>
      <c r="D372" s="255"/>
      <c r="E372" s="255"/>
      <c r="F372" s="256"/>
      <c r="G372" s="256"/>
      <c r="H372" s="256"/>
      <c r="I372" s="255"/>
    </row>
    <row r="373" spans="1:9" customFormat="1" ht="20.100000000000001" customHeight="1" x14ac:dyDescent="0.3">
      <c r="A373" s="255"/>
      <c r="B373" s="257" t="s">
        <v>535</v>
      </c>
      <c r="C373" s="255">
        <v>1</v>
      </c>
      <c r="D373" s="258" t="s">
        <v>14</v>
      </c>
      <c r="E373" s="255">
        <v>1</v>
      </c>
      <c r="F373" s="256"/>
      <c r="G373" s="256"/>
      <c r="H373" s="256"/>
      <c r="I373" s="259">
        <f>+ROUND(PRODUCT(C373:H373),2)</f>
        <v>1</v>
      </c>
    </row>
    <row r="374" spans="1:9" customFormat="1" ht="20.100000000000001" customHeight="1" x14ac:dyDescent="0.3">
      <c r="A374" s="255"/>
      <c r="B374" s="257"/>
      <c r="C374" s="255"/>
      <c r="D374" s="258"/>
      <c r="E374" s="255"/>
      <c r="F374" s="256"/>
      <c r="G374" s="260"/>
      <c r="H374" s="261" t="s">
        <v>8</v>
      </c>
      <c r="I374" s="137">
        <f>SUM(I373:I373)</f>
        <v>1</v>
      </c>
    </row>
    <row r="375" spans="1:9" customFormat="1" ht="20.100000000000001" customHeight="1" x14ac:dyDescent="0.3">
      <c r="A375" s="255"/>
      <c r="B375" s="257"/>
      <c r="C375" s="255"/>
      <c r="D375" s="258"/>
      <c r="E375" s="255"/>
      <c r="F375" s="256"/>
      <c r="G375" s="261" t="s">
        <v>15</v>
      </c>
      <c r="H375" s="260">
        <f>+CEILING(I374,0.1)</f>
        <v>1</v>
      </c>
      <c r="I375" s="161" t="s">
        <v>7</v>
      </c>
    </row>
    <row r="376" spans="1:9" customFormat="1" ht="23.25" customHeight="1" x14ac:dyDescent="0.3">
      <c r="A376" s="255">
        <v>48</v>
      </c>
      <c r="B376" s="279" t="s">
        <v>724</v>
      </c>
      <c r="C376" s="255"/>
      <c r="D376" s="255"/>
      <c r="E376" s="255"/>
      <c r="F376" s="256"/>
      <c r="G376" s="256"/>
      <c r="H376" s="256"/>
      <c r="I376" s="255"/>
    </row>
    <row r="377" spans="1:9" customFormat="1" ht="20.100000000000001" customHeight="1" x14ac:dyDescent="0.3">
      <c r="A377" s="255"/>
      <c r="B377" s="257" t="s">
        <v>535</v>
      </c>
      <c r="C377" s="255">
        <v>1</v>
      </c>
      <c r="D377" s="258" t="s">
        <v>14</v>
      </c>
      <c r="E377" s="255">
        <v>2</v>
      </c>
      <c r="F377" s="256"/>
      <c r="G377" s="256"/>
      <c r="H377" s="256"/>
      <c r="I377" s="259">
        <f>+ROUND(PRODUCT(C377:H377),2)</f>
        <v>2</v>
      </c>
    </row>
    <row r="378" spans="1:9" customFormat="1" ht="20.100000000000001" customHeight="1" x14ac:dyDescent="0.3">
      <c r="A378" s="255"/>
      <c r="B378" s="257"/>
      <c r="C378" s="255"/>
      <c r="D378" s="258"/>
      <c r="E378" s="255"/>
      <c r="F378" s="256"/>
      <c r="G378" s="260"/>
      <c r="H378" s="261" t="s">
        <v>8</v>
      </c>
      <c r="I378" s="137">
        <f>SUM(I377:I377)</f>
        <v>2</v>
      </c>
    </row>
    <row r="379" spans="1:9" customFormat="1" ht="20.100000000000001" customHeight="1" x14ac:dyDescent="0.3">
      <c r="A379" s="255"/>
      <c r="B379" s="257"/>
      <c r="C379" s="255"/>
      <c r="D379" s="258"/>
      <c r="E379" s="255"/>
      <c r="F379" s="256"/>
      <c r="G379" s="261" t="s">
        <v>15</v>
      </c>
      <c r="H379" s="260">
        <f>+CEILING(I378,0.1)</f>
        <v>2</v>
      </c>
      <c r="I379" s="161" t="s">
        <v>7</v>
      </c>
    </row>
    <row r="380" spans="1:9" customFormat="1" ht="23.25" customHeight="1" x14ac:dyDescent="0.3">
      <c r="A380" s="255">
        <v>49</v>
      </c>
      <c r="B380" s="279" t="s">
        <v>725</v>
      </c>
      <c r="C380" s="255"/>
      <c r="D380" s="255"/>
      <c r="E380" s="255"/>
      <c r="F380" s="256"/>
      <c r="G380" s="256"/>
      <c r="H380" s="256"/>
      <c r="I380" s="255"/>
    </row>
    <row r="381" spans="1:9" customFormat="1" ht="20.100000000000001" customHeight="1" x14ac:dyDescent="0.3">
      <c r="A381" s="255"/>
      <c r="B381" s="257" t="s">
        <v>535</v>
      </c>
      <c r="C381" s="255">
        <v>1</v>
      </c>
      <c r="D381" s="258" t="s">
        <v>14</v>
      </c>
      <c r="E381" s="255">
        <v>2</v>
      </c>
      <c r="F381" s="256"/>
      <c r="G381" s="256"/>
      <c r="H381" s="256"/>
      <c r="I381" s="259">
        <f>+ROUND(PRODUCT(C381:H381),2)</f>
        <v>2</v>
      </c>
    </row>
    <row r="382" spans="1:9" customFormat="1" ht="20.100000000000001" customHeight="1" x14ac:dyDescent="0.3">
      <c r="A382" s="255"/>
      <c r="B382" s="257"/>
      <c r="C382" s="255"/>
      <c r="D382" s="258"/>
      <c r="E382" s="255"/>
      <c r="F382" s="256"/>
      <c r="G382" s="260"/>
      <c r="H382" s="261" t="s">
        <v>8</v>
      </c>
      <c r="I382" s="137">
        <f>SUM(I381:I381)</f>
        <v>2</v>
      </c>
    </row>
    <row r="383" spans="1:9" customFormat="1" ht="20.100000000000001" customHeight="1" x14ac:dyDescent="0.3">
      <c r="A383" s="255"/>
      <c r="B383" s="257"/>
      <c r="C383" s="255"/>
      <c r="D383" s="258"/>
      <c r="E383" s="255"/>
      <c r="F383" s="256"/>
      <c r="G383" s="261" t="s">
        <v>15</v>
      </c>
      <c r="H383" s="260">
        <f>+CEILING(I382,0.1)</f>
        <v>2</v>
      </c>
      <c r="I383" s="161" t="s">
        <v>7</v>
      </c>
    </row>
  </sheetData>
  <mergeCells count="3">
    <mergeCell ref="A1:I1"/>
    <mergeCell ref="A2:I2"/>
    <mergeCell ref="C3:E3"/>
  </mergeCells>
  <printOptions horizontalCentered="1" gridLines="1"/>
  <pageMargins left="0.55000000000000004" right="0.21" top="0.59" bottom="0.62" header="0.31496062992126" footer="0.13"/>
  <pageSetup paperSize="9" scale="49" fitToHeight="7" orientation="portrait"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50"/>
  <sheetViews>
    <sheetView topLeftCell="A10" workbookViewId="0">
      <selection activeCell="B4" sqref="B4"/>
    </sheetView>
  </sheetViews>
  <sheetFormatPr defaultRowHeight="16.5" x14ac:dyDescent="0.3"/>
  <cols>
    <col min="2" max="2" width="52.5" customWidth="1"/>
    <col min="4" max="4" width="58.25" customWidth="1"/>
  </cols>
  <sheetData>
    <row r="4" spans="2:4" ht="66" x14ac:dyDescent="0.3">
      <c r="B4" s="282" t="s">
        <v>772</v>
      </c>
      <c r="D4" s="283" t="s">
        <v>806</v>
      </c>
    </row>
    <row r="5" spans="2:4" x14ac:dyDescent="0.3">
      <c r="B5" s="282" t="s">
        <v>773</v>
      </c>
      <c r="D5" s="282"/>
    </row>
    <row r="6" spans="2:4" x14ac:dyDescent="0.3">
      <c r="B6" s="282" t="s">
        <v>774</v>
      </c>
      <c r="D6" s="282"/>
    </row>
    <row r="7" spans="2:4" x14ac:dyDescent="0.3">
      <c r="B7" s="282" t="s">
        <v>775</v>
      </c>
      <c r="D7" s="282"/>
    </row>
    <row r="8" spans="2:4" x14ac:dyDescent="0.3">
      <c r="B8" s="282" t="s">
        <v>776</v>
      </c>
      <c r="D8" s="282"/>
    </row>
    <row r="9" spans="2:4" x14ac:dyDescent="0.3">
      <c r="B9" s="282"/>
      <c r="D9" s="282"/>
    </row>
    <row r="10" spans="2:4" ht="49.5" x14ac:dyDescent="0.3">
      <c r="B10" s="282" t="s">
        <v>777</v>
      </c>
      <c r="D10" s="283" t="s">
        <v>807</v>
      </c>
    </row>
    <row r="11" spans="2:4" x14ac:dyDescent="0.3">
      <c r="B11" s="282" t="s">
        <v>778</v>
      </c>
      <c r="D11" s="282"/>
    </row>
    <row r="12" spans="2:4" x14ac:dyDescent="0.3">
      <c r="B12" s="282" t="s">
        <v>779</v>
      </c>
      <c r="D12" s="282"/>
    </row>
    <row r="13" spans="2:4" x14ac:dyDescent="0.3">
      <c r="B13" s="282" t="s">
        <v>780</v>
      </c>
      <c r="D13" s="282"/>
    </row>
    <row r="14" spans="2:4" x14ac:dyDescent="0.3">
      <c r="B14" s="282"/>
      <c r="D14" s="282"/>
    </row>
    <row r="15" spans="2:4" ht="132" x14ac:dyDescent="0.3">
      <c r="B15" s="282" t="s">
        <v>781</v>
      </c>
      <c r="D15" s="283" t="s">
        <v>808</v>
      </c>
    </row>
    <row r="16" spans="2:4" x14ac:dyDescent="0.3">
      <c r="B16" s="282" t="s">
        <v>782</v>
      </c>
      <c r="D16" s="282"/>
    </row>
    <row r="17" spans="2:4" x14ac:dyDescent="0.3">
      <c r="B17" s="282" t="s">
        <v>783</v>
      </c>
      <c r="D17" s="282"/>
    </row>
    <row r="18" spans="2:4" x14ac:dyDescent="0.3">
      <c r="B18" s="282" t="s">
        <v>784</v>
      </c>
      <c r="D18" s="282"/>
    </row>
    <row r="19" spans="2:4" x14ac:dyDescent="0.3">
      <c r="B19" s="282" t="s">
        <v>785</v>
      </c>
      <c r="D19" s="282"/>
    </row>
    <row r="20" spans="2:4" x14ac:dyDescent="0.3">
      <c r="B20" s="282" t="s">
        <v>786</v>
      </c>
      <c r="D20" s="282"/>
    </row>
    <row r="21" spans="2:4" x14ac:dyDescent="0.3">
      <c r="B21" s="282" t="s">
        <v>787</v>
      </c>
      <c r="D21" s="282"/>
    </row>
    <row r="22" spans="2:4" x14ac:dyDescent="0.3">
      <c r="B22" s="282" t="s">
        <v>788</v>
      </c>
      <c r="D22" s="282"/>
    </row>
    <row r="23" spans="2:4" x14ac:dyDescent="0.3">
      <c r="B23" s="282" t="s">
        <v>789</v>
      </c>
      <c r="D23" s="282"/>
    </row>
    <row r="24" spans="2:4" x14ac:dyDescent="0.3">
      <c r="B24" s="282" t="s">
        <v>790</v>
      </c>
      <c r="D24" s="282"/>
    </row>
    <row r="25" spans="2:4" x14ac:dyDescent="0.3">
      <c r="B25" s="282"/>
      <c r="D25" s="282"/>
    </row>
    <row r="26" spans="2:4" x14ac:dyDescent="0.3">
      <c r="B26" s="282" t="s">
        <v>781</v>
      </c>
      <c r="D26" s="282" t="s">
        <v>781</v>
      </c>
    </row>
    <row r="27" spans="2:4" x14ac:dyDescent="0.3">
      <c r="B27" s="282" t="s">
        <v>782</v>
      </c>
      <c r="D27" s="282" t="s">
        <v>782</v>
      </c>
    </row>
    <row r="28" spans="2:4" x14ac:dyDescent="0.3">
      <c r="B28" s="282" t="s">
        <v>783</v>
      </c>
      <c r="D28" s="282" t="s">
        <v>783</v>
      </c>
    </row>
    <row r="29" spans="2:4" x14ac:dyDescent="0.3">
      <c r="B29" s="282" t="s">
        <v>784</v>
      </c>
      <c r="D29" s="282" t="s">
        <v>784</v>
      </c>
    </row>
    <row r="30" spans="2:4" x14ac:dyDescent="0.3">
      <c r="B30" s="282" t="s">
        <v>785</v>
      </c>
      <c r="D30" s="282" t="s">
        <v>785</v>
      </c>
    </row>
    <row r="31" spans="2:4" x14ac:dyDescent="0.3">
      <c r="B31" s="282" t="s">
        <v>786</v>
      </c>
      <c r="D31" s="282" t="s">
        <v>786</v>
      </c>
    </row>
    <row r="32" spans="2:4" x14ac:dyDescent="0.3">
      <c r="B32" s="282" t="s">
        <v>787</v>
      </c>
      <c r="D32" s="282" t="s">
        <v>787</v>
      </c>
    </row>
    <row r="33" spans="2:4" x14ac:dyDescent="0.3">
      <c r="B33" s="282" t="s">
        <v>788</v>
      </c>
      <c r="D33" s="282" t="s">
        <v>788</v>
      </c>
    </row>
    <row r="34" spans="2:4" x14ac:dyDescent="0.3">
      <c r="B34" s="282" t="s">
        <v>789</v>
      </c>
      <c r="D34" s="282" t="s">
        <v>789</v>
      </c>
    </row>
    <row r="35" spans="2:4" x14ac:dyDescent="0.3">
      <c r="B35" s="282" t="s">
        <v>790</v>
      </c>
      <c r="D35" s="282" t="s">
        <v>790</v>
      </c>
    </row>
    <row r="36" spans="2:4" x14ac:dyDescent="0.3">
      <c r="B36" s="282" t="s">
        <v>791</v>
      </c>
      <c r="D36" s="282" t="s">
        <v>791</v>
      </c>
    </row>
    <row r="37" spans="2:4" x14ac:dyDescent="0.3">
      <c r="B37" s="282" t="s">
        <v>792</v>
      </c>
      <c r="D37" s="282" t="s">
        <v>792</v>
      </c>
    </row>
    <row r="38" spans="2:4" x14ac:dyDescent="0.3">
      <c r="B38" s="282" t="s">
        <v>793</v>
      </c>
      <c r="D38" s="282" t="s">
        <v>793</v>
      </c>
    </row>
    <row r="39" spans="2:4" x14ac:dyDescent="0.3">
      <c r="B39" s="282" t="s">
        <v>794</v>
      </c>
      <c r="D39" s="282" t="s">
        <v>794</v>
      </c>
    </row>
    <row r="40" spans="2:4" x14ac:dyDescent="0.3">
      <c r="B40" s="282" t="s">
        <v>795</v>
      </c>
      <c r="D40" s="282" t="s">
        <v>795</v>
      </c>
    </row>
    <row r="41" spans="2:4" x14ac:dyDescent="0.3">
      <c r="B41" s="282" t="s">
        <v>796</v>
      </c>
      <c r="D41" s="282" t="s">
        <v>796</v>
      </c>
    </row>
    <row r="42" spans="2:4" x14ac:dyDescent="0.3">
      <c r="B42" s="282" t="s">
        <v>797</v>
      </c>
      <c r="D42" s="282" t="s">
        <v>797</v>
      </c>
    </row>
    <row r="43" spans="2:4" x14ac:dyDescent="0.3">
      <c r="B43" s="282" t="s">
        <v>798</v>
      </c>
      <c r="D43" s="282" t="s">
        <v>798</v>
      </c>
    </row>
    <row r="44" spans="2:4" x14ac:dyDescent="0.3">
      <c r="B44" s="282" t="s">
        <v>799</v>
      </c>
      <c r="D44" s="282" t="s">
        <v>799</v>
      </c>
    </row>
    <row r="45" spans="2:4" x14ac:dyDescent="0.3">
      <c r="B45" s="282" t="s">
        <v>800</v>
      </c>
      <c r="D45" s="282" t="s">
        <v>800</v>
      </c>
    </row>
    <row r="46" spans="2:4" x14ac:dyDescent="0.3">
      <c r="B46" s="282" t="s">
        <v>801</v>
      </c>
      <c r="D46" s="282" t="s">
        <v>801</v>
      </c>
    </row>
    <row r="47" spans="2:4" x14ac:dyDescent="0.3">
      <c r="B47" s="282" t="s">
        <v>802</v>
      </c>
      <c r="D47" s="282" t="s">
        <v>802</v>
      </c>
    </row>
    <row r="48" spans="2:4" x14ac:dyDescent="0.3">
      <c r="B48" s="282" t="s">
        <v>803</v>
      </c>
      <c r="D48" s="282" t="s">
        <v>803</v>
      </c>
    </row>
    <row r="49" spans="2:4" x14ac:dyDescent="0.3">
      <c r="B49" s="282" t="s">
        <v>804</v>
      </c>
      <c r="D49" s="282" t="s">
        <v>804</v>
      </c>
    </row>
    <row r="50" spans="2:4" x14ac:dyDescent="0.3">
      <c r="B50" s="282" t="s">
        <v>805</v>
      </c>
      <c r="D50" s="282" t="s">
        <v>805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45"/>
  <sheetViews>
    <sheetView view="pageBreakPreview" topLeftCell="A27" zoomScaleNormal="90" zoomScaleSheetLayoutView="100" workbookViewId="0">
      <selection activeCell="C16" sqref="C16"/>
    </sheetView>
  </sheetViews>
  <sheetFormatPr defaultRowHeight="16.5" x14ac:dyDescent="0.3"/>
  <cols>
    <col min="2" max="2" width="10.75" customWidth="1"/>
    <col min="3" max="3" width="28.625" bestFit="1" customWidth="1"/>
    <col min="4" max="4" width="3" customWidth="1"/>
    <col min="5" max="5" width="14" bestFit="1" customWidth="1"/>
    <col min="6" max="6" width="5.125" customWidth="1"/>
  </cols>
  <sheetData>
    <row r="4" spans="1:17" x14ac:dyDescent="0.3">
      <c r="A4" t="s">
        <v>1141</v>
      </c>
      <c r="B4" s="349"/>
      <c r="J4" t="s">
        <v>1091</v>
      </c>
    </row>
    <row r="5" spans="1:17" x14ac:dyDescent="0.3">
      <c r="B5" t="s">
        <v>1092</v>
      </c>
      <c r="C5" t="s">
        <v>1093</v>
      </c>
      <c r="K5" t="s">
        <v>1092</v>
      </c>
      <c r="L5" t="s">
        <v>1093</v>
      </c>
    </row>
    <row r="6" spans="1:17" x14ac:dyDescent="0.3">
      <c r="C6" t="s">
        <v>1094</v>
      </c>
      <c r="D6" t="s">
        <v>858</v>
      </c>
      <c r="E6" t="s">
        <v>1142</v>
      </c>
      <c r="F6" t="s">
        <v>858</v>
      </c>
      <c r="G6" s="285">
        <f>1*2*2.2*1.558</f>
        <v>6.8552000000000008</v>
      </c>
      <c r="H6" t="s">
        <v>671</v>
      </c>
      <c r="L6" t="s">
        <v>1094</v>
      </c>
      <c r="M6" t="s">
        <v>858</v>
      </c>
      <c r="N6" t="s">
        <v>1095</v>
      </c>
      <c r="O6" t="s">
        <v>858</v>
      </c>
      <c r="P6">
        <v>7.48</v>
      </c>
      <c r="Q6" t="s">
        <v>671</v>
      </c>
    </row>
    <row r="7" spans="1:17" x14ac:dyDescent="0.3">
      <c r="B7" t="s">
        <v>1096</v>
      </c>
      <c r="C7" t="s">
        <v>1097</v>
      </c>
      <c r="G7" s="285"/>
      <c r="K7" t="s">
        <v>1096</v>
      </c>
      <c r="L7" t="s">
        <v>1097</v>
      </c>
    </row>
    <row r="8" spans="1:17" x14ac:dyDescent="0.3">
      <c r="C8" t="s">
        <v>1098</v>
      </c>
      <c r="D8" t="s">
        <v>858</v>
      </c>
      <c r="E8" t="s">
        <v>1099</v>
      </c>
      <c r="F8" t="s">
        <v>858</v>
      </c>
      <c r="G8" s="285">
        <f>1*4*1.05*0.695</f>
        <v>2.919</v>
      </c>
      <c r="H8" t="s">
        <v>671</v>
      </c>
      <c r="L8" t="s">
        <v>1098</v>
      </c>
      <c r="M8" t="s">
        <v>858</v>
      </c>
      <c r="N8" t="s">
        <v>1099</v>
      </c>
      <c r="O8" t="s">
        <v>858</v>
      </c>
      <c r="P8">
        <v>2.92</v>
      </c>
      <c r="Q8" t="s">
        <v>671</v>
      </c>
    </row>
    <row r="9" spans="1:17" x14ac:dyDescent="0.3">
      <c r="B9" t="s">
        <v>1100</v>
      </c>
      <c r="C9" t="s">
        <v>1101</v>
      </c>
      <c r="G9" s="285"/>
      <c r="K9" t="s">
        <v>1100</v>
      </c>
      <c r="L9" t="s">
        <v>1101</v>
      </c>
    </row>
    <row r="10" spans="1:17" x14ac:dyDescent="0.3">
      <c r="C10" t="s">
        <v>1102</v>
      </c>
      <c r="D10" t="s">
        <v>858</v>
      </c>
      <c r="E10" t="s">
        <v>1143</v>
      </c>
      <c r="F10" t="s">
        <v>858</v>
      </c>
      <c r="G10" s="285">
        <f>1*1*2.2*1.088</f>
        <v>2.3936000000000002</v>
      </c>
      <c r="H10" t="s">
        <v>671</v>
      </c>
      <c r="L10" t="s">
        <v>1102</v>
      </c>
      <c r="M10" t="s">
        <v>858</v>
      </c>
      <c r="N10" t="s">
        <v>1103</v>
      </c>
      <c r="O10" t="s">
        <v>858</v>
      </c>
      <c r="P10">
        <v>2.61</v>
      </c>
      <c r="Q10" t="s">
        <v>671</v>
      </c>
    </row>
    <row r="11" spans="1:17" x14ac:dyDescent="0.3">
      <c r="B11" t="s">
        <v>1104</v>
      </c>
      <c r="C11" t="s">
        <v>1105</v>
      </c>
      <c r="G11" s="285"/>
      <c r="K11" t="s">
        <v>1104</v>
      </c>
      <c r="L11" t="s">
        <v>1105</v>
      </c>
    </row>
    <row r="12" spans="1:17" x14ac:dyDescent="0.3">
      <c r="C12" t="s">
        <v>1106</v>
      </c>
      <c r="D12" t="s">
        <v>858</v>
      </c>
      <c r="E12" t="s">
        <v>1107</v>
      </c>
      <c r="F12" t="s">
        <v>858</v>
      </c>
      <c r="G12" s="285">
        <f>1*4*0.95*0.605</f>
        <v>2.2989999999999999</v>
      </c>
      <c r="H12" t="s">
        <v>671</v>
      </c>
      <c r="L12" s="286" t="s">
        <v>1106</v>
      </c>
      <c r="M12" t="s">
        <v>858</v>
      </c>
      <c r="N12" t="s">
        <v>1107</v>
      </c>
      <c r="O12" t="s">
        <v>858</v>
      </c>
      <c r="P12">
        <v>2.2999999999999998</v>
      </c>
      <c r="Q12" t="s">
        <v>671</v>
      </c>
    </row>
    <row r="13" spans="1:17" x14ac:dyDescent="0.3">
      <c r="B13" t="s">
        <v>1108</v>
      </c>
      <c r="C13" t="s">
        <v>1109</v>
      </c>
      <c r="G13" s="285"/>
      <c r="K13" t="s">
        <v>1108</v>
      </c>
      <c r="L13" s="286" t="s">
        <v>1109</v>
      </c>
    </row>
    <row r="14" spans="1:17" x14ac:dyDescent="0.3">
      <c r="C14" t="s">
        <v>1110</v>
      </c>
      <c r="D14" t="s">
        <v>858</v>
      </c>
      <c r="E14" t="s">
        <v>1144</v>
      </c>
      <c r="F14" t="s">
        <v>858</v>
      </c>
      <c r="G14" s="285">
        <f>1*4*0.95*0.488</f>
        <v>1.8543999999999998</v>
      </c>
      <c r="H14" t="s">
        <v>671</v>
      </c>
      <c r="L14" t="s">
        <v>1110</v>
      </c>
      <c r="M14" t="s">
        <v>858</v>
      </c>
      <c r="N14" t="s">
        <v>1111</v>
      </c>
      <c r="O14" t="s">
        <v>858</v>
      </c>
      <c r="P14">
        <v>1.85</v>
      </c>
      <c r="Q14" t="s">
        <v>671</v>
      </c>
    </row>
    <row r="15" spans="1:17" x14ac:dyDescent="0.3">
      <c r="B15" t="s">
        <v>1108</v>
      </c>
      <c r="C15" t="s">
        <v>1112</v>
      </c>
      <c r="G15" s="285"/>
      <c r="K15" t="s">
        <v>1108</v>
      </c>
      <c r="L15" t="s">
        <v>1112</v>
      </c>
    </row>
    <row r="16" spans="1:17" x14ac:dyDescent="0.3">
      <c r="C16" t="s">
        <v>1113</v>
      </c>
      <c r="D16" t="s">
        <v>858</v>
      </c>
      <c r="E16" t="s">
        <v>1145</v>
      </c>
      <c r="F16" t="s">
        <v>858</v>
      </c>
      <c r="G16" s="285">
        <f>2*4*0.5*0.355</f>
        <v>1.42</v>
      </c>
      <c r="H16" t="s">
        <v>671</v>
      </c>
      <c r="L16" t="s">
        <v>1113</v>
      </c>
      <c r="M16" t="s">
        <v>858</v>
      </c>
      <c r="N16" t="s">
        <v>1114</v>
      </c>
      <c r="O16" t="s">
        <v>858</v>
      </c>
      <c r="P16">
        <v>1.56</v>
      </c>
      <c r="Q16" t="s">
        <v>671</v>
      </c>
    </row>
    <row r="17" spans="1:17" x14ac:dyDescent="0.3">
      <c r="G17" s="285">
        <f>SUM(G6:G16)</f>
        <v>17.741199999999999</v>
      </c>
      <c r="H17" t="s">
        <v>671</v>
      </c>
      <c r="P17">
        <v>18.72</v>
      </c>
      <c r="Q17" t="s">
        <v>671</v>
      </c>
    </row>
    <row r="18" spans="1:17" x14ac:dyDescent="0.3">
      <c r="E18" t="s">
        <v>1115</v>
      </c>
      <c r="F18" t="s">
        <v>858</v>
      </c>
      <c r="G18" s="285">
        <f>G17*10%</f>
        <v>1.7741199999999999</v>
      </c>
      <c r="H18" t="s">
        <v>671</v>
      </c>
      <c r="N18" t="s">
        <v>1115</v>
      </c>
      <c r="O18" t="s">
        <v>858</v>
      </c>
      <c r="P18">
        <v>1.87</v>
      </c>
      <c r="Q18" t="s">
        <v>671</v>
      </c>
    </row>
    <row r="19" spans="1:17" x14ac:dyDescent="0.3">
      <c r="G19" s="285">
        <f>SUM(G17:G18)</f>
        <v>19.515319999999999</v>
      </c>
      <c r="H19" t="s">
        <v>671</v>
      </c>
      <c r="P19">
        <v>20.59</v>
      </c>
      <c r="Q19" t="s">
        <v>671</v>
      </c>
    </row>
    <row r="21" spans="1:17" x14ac:dyDescent="0.3">
      <c r="B21" t="s">
        <v>1116</v>
      </c>
      <c r="C21" t="s">
        <v>1117</v>
      </c>
      <c r="K21" t="s">
        <v>1116</v>
      </c>
      <c r="L21" t="s">
        <v>1117</v>
      </c>
    </row>
    <row r="22" spans="1:17" x14ac:dyDescent="0.3">
      <c r="C22" t="s">
        <v>1118</v>
      </c>
      <c r="D22" t="s">
        <v>858</v>
      </c>
      <c r="E22" t="s">
        <v>1146</v>
      </c>
      <c r="F22" t="s">
        <v>858</v>
      </c>
      <c r="G22" s="286">
        <f>1*4*0.5*0.95</f>
        <v>1.9</v>
      </c>
      <c r="H22" t="s">
        <v>461</v>
      </c>
      <c r="L22" t="s">
        <v>1118</v>
      </c>
      <c r="M22" t="s">
        <v>858</v>
      </c>
      <c r="N22" t="s">
        <v>1119</v>
      </c>
      <c r="O22" t="s">
        <v>858</v>
      </c>
      <c r="P22">
        <v>2.09</v>
      </c>
      <c r="Q22" t="s">
        <v>461</v>
      </c>
    </row>
    <row r="23" spans="1:17" x14ac:dyDescent="0.3">
      <c r="G23" s="285"/>
    </row>
    <row r="24" spans="1:17" x14ac:dyDescent="0.3">
      <c r="B24" t="s">
        <v>1120</v>
      </c>
      <c r="C24" t="s">
        <v>1121</v>
      </c>
      <c r="D24" t="s">
        <v>858</v>
      </c>
      <c r="E24" t="s">
        <v>1122</v>
      </c>
      <c r="F24" t="s">
        <v>858</v>
      </c>
      <c r="G24" s="285">
        <f>1*2*4*3.3</f>
        <v>26.4</v>
      </c>
      <c r="H24" t="s">
        <v>85</v>
      </c>
      <c r="K24" t="s">
        <v>1120</v>
      </c>
      <c r="L24" t="s">
        <v>1121</v>
      </c>
      <c r="M24" t="s">
        <v>858</v>
      </c>
      <c r="N24" t="s">
        <v>1122</v>
      </c>
      <c r="O24" t="s">
        <v>858</v>
      </c>
      <c r="P24">
        <v>26.4</v>
      </c>
      <c r="Q24" t="s">
        <v>85</v>
      </c>
    </row>
    <row r="25" spans="1:17" x14ac:dyDescent="0.3">
      <c r="G25" s="285"/>
    </row>
    <row r="26" spans="1:17" x14ac:dyDescent="0.3">
      <c r="B26" t="s">
        <v>1123</v>
      </c>
      <c r="C26" t="s">
        <v>1124</v>
      </c>
      <c r="D26" t="s">
        <v>858</v>
      </c>
      <c r="E26" t="s">
        <v>1147</v>
      </c>
      <c r="F26" t="s">
        <v>858</v>
      </c>
      <c r="G26" s="285">
        <f>2.2*1.05</f>
        <v>2.3100000000000005</v>
      </c>
      <c r="H26" t="s">
        <v>461</v>
      </c>
      <c r="K26" t="s">
        <v>1123</v>
      </c>
      <c r="L26" t="s">
        <v>1124</v>
      </c>
      <c r="M26" t="s">
        <v>858</v>
      </c>
      <c r="N26" t="s">
        <v>1125</v>
      </c>
      <c r="O26" t="s">
        <v>858</v>
      </c>
      <c r="P26">
        <v>2.52</v>
      </c>
      <c r="Q26" t="s">
        <v>461</v>
      </c>
    </row>
    <row r="30" spans="1:17" x14ac:dyDescent="0.3">
      <c r="A30" s="285">
        <f>+G19</f>
        <v>19.515319999999999</v>
      </c>
      <c r="B30" t="s">
        <v>1126</v>
      </c>
      <c r="C30" t="s">
        <v>1127</v>
      </c>
      <c r="E30">
        <v>287</v>
      </c>
      <c r="F30" t="s">
        <v>1126</v>
      </c>
      <c r="G30" s="285">
        <f t="shared" ref="G30:G35" si="0">ROUND(A30*E30,2)</f>
        <v>5600.9</v>
      </c>
      <c r="J30">
        <v>20.59</v>
      </c>
      <c r="K30" t="s">
        <v>1126</v>
      </c>
      <c r="L30" t="s">
        <v>1127</v>
      </c>
      <c r="N30">
        <v>287</v>
      </c>
      <c r="O30" t="s">
        <v>1126</v>
      </c>
      <c r="P30">
        <v>5909.33</v>
      </c>
    </row>
    <row r="31" spans="1:17" x14ac:dyDescent="0.3">
      <c r="A31" s="286">
        <f>+G22</f>
        <v>1.9</v>
      </c>
      <c r="B31" t="s">
        <v>1128</v>
      </c>
      <c r="C31" t="s">
        <v>1129</v>
      </c>
      <c r="E31">
        <v>336</v>
      </c>
      <c r="F31" t="s">
        <v>1128</v>
      </c>
      <c r="G31" s="285">
        <f t="shared" si="0"/>
        <v>638.4</v>
      </c>
      <c r="J31">
        <v>2.09</v>
      </c>
      <c r="K31" t="s">
        <v>1128</v>
      </c>
      <c r="L31" t="s">
        <v>1129</v>
      </c>
      <c r="N31">
        <v>336</v>
      </c>
      <c r="O31" t="s">
        <v>1128</v>
      </c>
      <c r="P31">
        <v>702.24</v>
      </c>
    </row>
    <row r="32" spans="1:17" x14ac:dyDescent="0.3">
      <c r="A32" s="285">
        <f>+G24</f>
        <v>26.4</v>
      </c>
      <c r="B32" t="s">
        <v>85</v>
      </c>
      <c r="C32" t="s">
        <v>1130</v>
      </c>
      <c r="E32">
        <v>27.1</v>
      </c>
      <c r="F32" t="s">
        <v>85</v>
      </c>
      <c r="G32" s="285">
        <f t="shared" si="0"/>
        <v>715.44</v>
      </c>
      <c r="J32">
        <v>26.4</v>
      </c>
      <c r="K32" t="s">
        <v>85</v>
      </c>
      <c r="L32" t="s">
        <v>1130</v>
      </c>
      <c r="N32">
        <v>27.1</v>
      </c>
      <c r="O32" t="s">
        <v>85</v>
      </c>
      <c r="P32">
        <v>715.44</v>
      </c>
    </row>
    <row r="33" spans="1:16" x14ac:dyDescent="0.3">
      <c r="A33">
        <v>1</v>
      </c>
      <c r="B33" t="s">
        <v>871</v>
      </c>
      <c r="C33" t="s">
        <v>1131</v>
      </c>
      <c r="E33">
        <v>59.4</v>
      </c>
      <c r="F33" t="s">
        <v>871</v>
      </c>
      <c r="G33" s="285">
        <f t="shared" si="0"/>
        <v>59.4</v>
      </c>
      <c r="J33">
        <v>1</v>
      </c>
      <c r="K33" t="s">
        <v>871</v>
      </c>
      <c r="L33" t="s">
        <v>1131</v>
      </c>
      <c r="N33">
        <v>59.4</v>
      </c>
      <c r="O33" t="s">
        <v>871</v>
      </c>
      <c r="P33">
        <v>59.4</v>
      </c>
    </row>
    <row r="34" spans="1:16" x14ac:dyDescent="0.3">
      <c r="A34">
        <v>1</v>
      </c>
      <c r="B34" t="s">
        <v>871</v>
      </c>
      <c r="C34" t="s">
        <v>1132</v>
      </c>
      <c r="E34">
        <v>13.1</v>
      </c>
      <c r="F34" t="s">
        <v>871</v>
      </c>
      <c r="G34" s="285">
        <f t="shared" si="0"/>
        <v>13.1</v>
      </c>
      <c r="J34">
        <v>1</v>
      </c>
      <c r="K34" t="s">
        <v>871</v>
      </c>
      <c r="L34" t="s">
        <v>1132</v>
      </c>
      <c r="N34">
        <v>13.1</v>
      </c>
      <c r="O34" t="s">
        <v>871</v>
      </c>
      <c r="P34">
        <v>13.1</v>
      </c>
    </row>
    <row r="35" spans="1:16" x14ac:dyDescent="0.3">
      <c r="A35" s="285">
        <f>+G26</f>
        <v>2.3100000000000005</v>
      </c>
      <c r="B35" t="s">
        <v>43</v>
      </c>
      <c r="C35" t="s">
        <v>1133</v>
      </c>
      <c r="E35">
        <v>1110</v>
      </c>
      <c r="F35" t="s">
        <v>43</v>
      </c>
      <c r="G35" s="285">
        <f t="shared" si="0"/>
        <v>2564.1</v>
      </c>
      <c r="J35">
        <v>2.52</v>
      </c>
      <c r="K35" t="s">
        <v>43</v>
      </c>
      <c r="L35" t="s">
        <v>1133</v>
      </c>
      <c r="N35">
        <v>1110</v>
      </c>
      <c r="O35" t="s">
        <v>43</v>
      </c>
      <c r="P35">
        <v>2797.2</v>
      </c>
    </row>
    <row r="36" spans="1:16" x14ac:dyDescent="0.3">
      <c r="C36" t="s">
        <v>969</v>
      </c>
      <c r="F36" t="s">
        <v>416</v>
      </c>
      <c r="G36">
        <v>4.26</v>
      </c>
      <c r="L36" t="s">
        <v>969</v>
      </c>
      <c r="O36" t="s">
        <v>416</v>
      </c>
      <c r="P36">
        <v>4.26</v>
      </c>
    </row>
    <row r="37" spans="1:16" x14ac:dyDescent="0.3">
      <c r="C37" t="s">
        <v>1134</v>
      </c>
      <c r="G37" s="285">
        <f>SUM(G30:G36)</f>
        <v>9595.6</v>
      </c>
      <c r="L37" t="s">
        <v>1134</v>
      </c>
      <c r="P37">
        <v>10200.969999999999</v>
      </c>
    </row>
    <row r="38" spans="1:16" x14ac:dyDescent="0.3">
      <c r="C38" t="s">
        <v>1135</v>
      </c>
      <c r="D38" t="s">
        <v>858</v>
      </c>
      <c r="G38" s="285">
        <f>ROUND(G37/A35,2)</f>
        <v>4153.9399999999996</v>
      </c>
      <c r="L38" t="s">
        <v>1135</v>
      </c>
      <c r="M38" t="s">
        <v>858</v>
      </c>
      <c r="P38">
        <v>4048</v>
      </c>
    </row>
    <row r="40" spans="1:16" x14ac:dyDescent="0.3">
      <c r="C40" t="s">
        <v>1136</v>
      </c>
      <c r="L40" t="s">
        <v>1136</v>
      </c>
    </row>
    <row r="41" spans="1:16" x14ac:dyDescent="0.3">
      <c r="A41">
        <v>1</v>
      </c>
      <c r="B41" t="s">
        <v>853</v>
      </c>
      <c r="C41" t="s">
        <v>1137</v>
      </c>
      <c r="E41">
        <v>501</v>
      </c>
      <c r="F41" t="s">
        <v>853</v>
      </c>
      <c r="G41">
        <v>501</v>
      </c>
      <c r="J41">
        <v>1</v>
      </c>
      <c r="K41" t="s">
        <v>853</v>
      </c>
      <c r="L41" t="s">
        <v>1137</v>
      </c>
      <c r="N41">
        <v>501</v>
      </c>
      <c r="O41" t="s">
        <v>853</v>
      </c>
      <c r="P41">
        <v>501</v>
      </c>
    </row>
    <row r="42" spans="1:16" x14ac:dyDescent="0.3">
      <c r="A42">
        <v>1</v>
      </c>
      <c r="B42" t="s">
        <v>853</v>
      </c>
      <c r="C42" t="s">
        <v>1138</v>
      </c>
      <c r="E42">
        <v>355</v>
      </c>
      <c r="F42" t="s">
        <v>853</v>
      </c>
      <c r="G42">
        <v>355</v>
      </c>
      <c r="J42">
        <v>1</v>
      </c>
      <c r="K42" t="s">
        <v>853</v>
      </c>
      <c r="L42" t="s">
        <v>1138</v>
      </c>
      <c r="N42">
        <v>355</v>
      </c>
      <c r="O42" t="s">
        <v>853</v>
      </c>
      <c r="P42">
        <v>355</v>
      </c>
    </row>
    <row r="43" spans="1:16" x14ac:dyDescent="0.3">
      <c r="A43">
        <v>0.5</v>
      </c>
      <c r="B43" t="s">
        <v>853</v>
      </c>
      <c r="C43" t="s">
        <v>1139</v>
      </c>
      <c r="E43">
        <v>508</v>
      </c>
      <c r="F43" t="s">
        <v>853</v>
      </c>
      <c r="G43">
        <v>254</v>
      </c>
      <c r="J43">
        <v>0.5</v>
      </c>
      <c r="K43" t="s">
        <v>853</v>
      </c>
      <c r="L43" t="s">
        <v>1139</v>
      </c>
      <c r="N43">
        <v>508</v>
      </c>
      <c r="O43" t="s">
        <v>853</v>
      </c>
      <c r="P43">
        <v>254</v>
      </c>
    </row>
    <row r="45" spans="1:16" x14ac:dyDescent="0.3">
      <c r="C45" t="s">
        <v>1140</v>
      </c>
      <c r="G45">
        <v>1110</v>
      </c>
      <c r="L45" t="s">
        <v>1140</v>
      </c>
      <c r="P45">
        <v>1110</v>
      </c>
    </row>
  </sheetData>
  <pageMargins left="0.7" right="0.7" top="0.75" bottom="0.75" header="0.3" footer="0.3"/>
  <pageSetup paperSize="9" orientation="portrait"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A43" workbookViewId="0">
      <selection activeCell="J54" sqref="A9:J54"/>
    </sheetView>
  </sheetViews>
  <sheetFormatPr defaultRowHeight="16.5" x14ac:dyDescent="0.3"/>
  <cols>
    <col min="2" max="2" width="53.5" customWidth="1"/>
    <col min="9" max="9" width="32.875" customWidth="1"/>
  </cols>
  <sheetData>
    <row r="1" spans="1:10" x14ac:dyDescent="0.3">
      <c r="B1" t="s">
        <v>1212</v>
      </c>
      <c r="D1" t="s">
        <v>87</v>
      </c>
    </row>
    <row r="2" spans="1:10" x14ac:dyDescent="0.3">
      <c r="B2" t="s">
        <v>1213</v>
      </c>
    </row>
    <row r="3" spans="1:10" x14ac:dyDescent="0.3">
      <c r="A3" t="s">
        <v>816</v>
      </c>
      <c r="B3" t="s">
        <v>817</v>
      </c>
      <c r="C3" t="s">
        <v>818</v>
      </c>
      <c r="D3" t="s">
        <v>818</v>
      </c>
    </row>
    <row r="4" spans="1:10" x14ac:dyDescent="0.3">
      <c r="B4" t="s">
        <v>87</v>
      </c>
      <c r="D4" t="s">
        <v>87</v>
      </c>
      <c r="E4" t="s">
        <v>1214</v>
      </c>
      <c r="H4" t="s">
        <v>87</v>
      </c>
    </row>
    <row r="5" spans="1:10" x14ac:dyDescent="0.3">
      <c r="B5" t="s">
        <v>1362</v>
      </c>
      <c r="C5" t="s">
        <v>1362</v>
      </c>
      <c r="D5" t="s">
        <v>1362</v>
      </c>
      <c r="E5" t="s">
        <v>1362</v>
      </c>
      <c r="F5" t="s">
        <v>1362</v>
      </c>
      <c r="G5" t="s">
        <v>1362</v>
      </c>
      <c r="H5" t="s">
        <v>1362</v>
      </c>
      <c r="I5" t="s">
        <v>1362</v>
      </c>
      <c r="J5" t="s">
        <v>1362</v>
      </c>
    </row>
    <row r="6" spans="1:10" x14ac:dyDescent="0.3">
      <c r="A6" t="s">
        <v>1215</v>
      </c>
      <c r="B6" t="s">
        <v>1216</v>
      </c>
      <c r="C6" t="s">
        <v>1217</v>
      </c>
      <c r="D6" t="s">
        <v>1218</v>
      </c>
      <c r="E6" t="s">
        <v>8</v>
      </c>
      <c r="F6" t="s">
        <v>1219</v>
      </c>
      <c r="G6" t="s">
        <v>1220</v>
      </c>
      <c r="H6" t="s">
        <v>1221</v>
      </c>
      <c r="I6" t="s">
        <v>1222</v>
      </c>
    </row>
    <row r="7" spans="1:10" x14ac:dyDescent="0.3">
      <c r="E7" t="s">
        <v>1223</v>
      </c>
      <c r="F7" t="s">
        <v>1221</v>
      </c>
      <c r="G7" t="s">
        <v>1224</v>
      </c>
      <c r="H7" t="s">
        <v>1225</v>
      </c>
    </row>
    <row r="8" spans="1:10" x14ac:dyDescent="0.3">
      <c r="A8" t="s">
        <v>1362</v>
      </c>
      <c r="B8" t="s">
        <v>1362</v>
      </c>
      <c r="C8" t="s">
        <v>1362</v>
      </c>
      <c r="D8" t="s">
        <v>1362</v>
      </c>
      <c r="E8" t="s">
        <v>1362</v>
      </c>
      <c r="F8" t="s">
        <v>1362</v>
      </c>
      <c r="G8" t="s">
        <v>1362</v>
      </c>
      <c r="H8" t="s">
        <v>1362</v>
      </c>
      <c r="I8" t="s">
        <v>1362</v>
      </c>
      <c r="J8" t="s">
        <v>1362</v>
      </c>
    </row>
    <row r="9" spans="1:10" x14ac:dyDescent="0.3">
      <c r="A9" t="s">
        <v>1226</v>
      </c>
      <c r="B9" t="s">
        <v>1227</v>
      </c>
      <c r="C9" t="s">
        <v>1228</v>
      </c>
      <c r="D9" t="s">
        <v>1363</v>
      </c>
      <c r="E9">
        <v>5</v>
      </c>
      <c r="F9">
        <v>445</v>
      </c>
      <c r="G9">
        <v>55.65</v>
      </c>
      <c r="H9">
        <v>500.65</v>
      </c>
      <c r="I9" t="s">
        <v>1230</v>
      </c>
      <c r="J9">
        <v>861</v>
      </c>
    </row>
    <row r="10" spans="1:10" x14ac:dyDescent="0.3">
      <c r="A10" t="s">
        <v>1231</v>
      </c>
      <c r="B10" t="s">
        <v>1232</v>
      </c>
      <c r="C10" t="s">
        <v>1228</v>
      </c>
      <c r="D10" t="s">
        <v>1363</v>
      </c>
      <c r="E10">
        <v>5</v>
      </c>
      <c r="F10">
        <v>642</v>
      </c>
      <c r="G10">
        <v>55.65</v>
      </c>
      <c r="H10">
        <v>697.65</v>
      </c>
      <c r="I10" t="s">
        <v>1233</v>
      </c>
      <c r="J10">
        <v>804</v>
      </c>
    </row>
    <row r="11" spans="1:10" x14ac:dyDescent="0.3">
      <c r="A11" t="s">
        <v>1234</v>
      </c>
      <c r="B11" t="s">
        <v>1235</v>
      </c>
      <c r="C11" t="s">
        <v>1228</v>
      </c>
      <c r="D11" t="s">
        <v>1363</v>
      </c>
      <c r="E11">
        <v>5</v>
      </c>
      <c r="F11">
        <v>744.33</v>
      </c>
      <c r="G11">
        <v>55.65</v>
      </c>
      <c r="H11">
        <v>799.98</v>
      </c>
      <c r="I11" t="s">
        <v>1236</v>
      </c>
      <c r="J11">
        <v>562</v>
      </c>
    </row>
    <row r="12" spans="1:10" x14ac:dyDescent="0.3">
      <c r="A12" t="s">
        <v>1237</v>
      </c>
      <c r="B12" t="s">
        <v>1238</v>
      </c>
      <c r="C12" t="s">
        <v>1228</v>
      </c>
      <c r="D12" t="s">
        <v>1363</v>
      </c>
      <c r="E12">
        <v>5</v>
      </c>
      <c r="F12">
        <v>977</v>
      </c>
      <c r="G12">
        <v>55.65</v>
      </c>
      <c r="H12">
        <v>1032.6500000000001</v>
      </c>
      <c r="I12" t="s">
        <v>1239</v>
      </c>
      <c r="J12">
        <v>461</v>
      </c>
    </row>
    <row r="13" spans="1:10" x14ac:dyDescent="0.3">
      <c r="A13" t="s">
        <v>1240</v>
      </c>
      <c r="B13" t="s">
        <v>1241</v>
      </c>
      <c r="C13" t="s">
        <v>1228</v>
      </c>
      <c r="D13" t="s">
        <v>1363</v>
      </c>
      <c r="E13">
        <v>5</v>
      </c>
      <c r="F13">
        <v>1329</v>
      </c>
      <c r="G13">
        <v>55.65</v>
      </c>
      <c r="H13">
        <v>1384.65</v>
      </c>
      <c r="I13" t="s">
        <v>1242</v>
      </c>
      <c r="J13">
        <v>688</v>
      </c>
    </row>
    <row r="14" spans="1:10" x14ac:dyDescent="0.3">
      <c r="A14" t="s">
        <v>1243</v>
      </c>
      <c r="B14" t="s">
        <v>1244</v>
      </c>
      <c r="C14" t="s">
        <v>1228</v>
      </c>
      <c r="D14" t="s">
        <v>1363</v>
      </c>
      <c r="E14">
        <v>5</v>
      </c>
      <c r="F14">
        <v>1432</v>
      </c>
      <c r="G14">
        <v>55.65</v>
      </c>
      <c r="H14">
        <v>1487.65</v>
      </c>
      <c r="I14" t="s">
        <v>1245</v>
      </c>
      <c r="J14">
        <v>666</v>
      </c>
    </row>
    <row r="15" spans="1:10" x14ac:dyDescent="0.3">
      <c r="A15" t="s">
        <v>1246</v>
      </c>
      <c r="B15" t="s">
        <v>1247</v>
      </c>
      <c r="C15" t="s">
        <v>1228</v>
      </c>
      <c r="D15" t="s">
        <v>1363</v>
      </c>
      <c r="E15">
        <v>5</v>
      </c>
      <c r="F15">
        <v>1029</v>
      </c>
      <c r="G15">
        <v>55.65</v>
      </c>
      <c r="H15">
        <v>1084.6500000000001</v>
      </c>
      <c r="I15" t="s">
        <v>1248</v>
      </c>
      <c r="J15">
        <v>747</v>
      </c>
    </row>
    <row r="16" spans="1:10" x14ac:dyDescent="0.3">
      <c r="A16" t="s">
        <v>1249</v>
      </c>
      <c r="B16" t="s">
        <v>1250</v>
      </c>
      <c r="C16" t="s">
        <v>1228</v>
      </c>
      <c r="D16" t="s">
        <v>1364</v>
      </c>
      <c r="E16">
        <v>36</v>
      </c>
      <c r="F16">
        <v>1280</v>
      </c>
      <c r="G16">
        <v>337.7</v>
      </c>
      <c r="H16">
        <v>1617.7</v>
      </c>
      <c r="I16" t="s">
        <v>1251</v>
      </c>
      <c r="J16">
        <v>724</v>
      </c>
    </row>
    <row r="17" spans="1:10" x14ac:dyDescent="0.3">
      <c r="A17" t="s">
        <v>1252</v>
      </c>
      <c r="B17" t="s">
        <v>1253</v>
      </c>
      <c r="C17" t="s">
        <v>1228</v>
      </c>
      <c r="D17" t="s">
        <v>1364</v>
      </c>
      <c r="E17">
        <v>36</v>
      </c>
      <c r="F17">
        <v>1280</v>
      </c>
      <c r="G17">
        <v>337.7</v>
      </c>
      <c r="H17">
        <v>1617.7</v>
      </c>
      <c r="I17" t="s">
        <v>1254</v>
      </c>
      <c r="J17">
        <v>760</v>
      </c>
    </row>
    <row r="18" spans="1:10" x14ac:dyDescent="0.3">
      <c r="A18" t="s">
        <v>1255</v>
      </c>
      <c r="B18" t="s">
        <v>1256</v>
      </c>
      <c r="C18" t="s">
        <v>1257</v>
      </c>
      <c r="D18" t="s">
        <v>1258</v>
      </c>
      <c r="E18">
        <v>15</v>
      </c>
      <c r="F18">
        <v>5570</v>
      </c>
      <c r="G18">
        <v>134.1</v>
      </c>
      <c r="H18">
        <v>5704.1</v>
      </c>
      <c r="I18" t="s">
        <v>1259</v>
      </c>
      <c r="J18">
        <v>739</v>
      </c>
    </row>
    <row r="19" spans="1:10" x14ac:dyDescent="0.3">
      <c r="A19" t="s">
        <v>1260</v>
      </c>
      <c r="B19" t="s">
        <v>1261</v>
      </c>
      <c r="C19" t="s">
        <v>548</v>
      </c>
      <c r="D19" t="s">
        <v>1258</v>
      </c>
      <c r="E19">
        <v>15</v>
      </c>
      <c r="F19">
        <v>688</v>
      </c>
      <c r="G19">
        <v>109.15</v>
      </c>
      <c r="H19">
        <v>797.15</v>
      </c>
      <c r="I19" t="s">
        <v>1262</v>
      </c>
      <c r="J19">
        <v>842</v>
      </c>
    </row>
    <row r="20" spans="1:10" x14ac:dyDescent="0.3">
      <c r="A20" t="s">
        <v>1263</v>
      </c>
      <c r="B20" t="s">
        <v>1264</v>
      </c>
      <c r="C20" t="s">
        <v>548</v>
      </c>
      <c r="D20" t="s">
        <v>1258</v>
      </c>
      <c r="E20">
        <v>15</v>
      </c>
      <c r="F20">
        <v>767</v>
      </c>
      <c r="G20">
        <v>109.15</v>
      </c>
      <c r="H20">
        <v>876.15</v>
      </c>
      <c r="I20" t="s">
        <v>1265</v>
      </c>
      <c r="J20">
        <v>804</v>
      </c>
    </row>
    <row r="21" spans="1:10" x14ac:dyDescent="0.3">
      <c r="A21" t="s">
        <v>1266</v>
      </c>
      <c r="B21" t="s">
        <v>1267</v>
      </c>
      <c r="C21" t="s">
        <v>1257</v>
      </c>
      <c r="D21" t="s">
        <v>1268</v>
      </c>
      <c r="E21">
        <v>0</v>
      </c>
      <c r="F21">
        <v>16106</v>
      </c>
      <c r="G21">
        <v>0</v>
      </c>
      <c r="H21">
        <v>16106</v>
      </c>
      <c r="I21" t="s">
        <v>1269</v>
      </c>
      <c r="J21">
        <v>661</v>
      </c>
    </row>
    <row r="22" spans="1:10" x14ac:dyDescent="0.3">
      <c r="A22" t="s">
        <v>1270</v>
      </c>
      <c r="B22" t="s">
        <v>1271</v>
      </c>
      <c r="C22" t="s">
        <v>1228</v>
      </c>
      <c r="D22" t="s">
        <v>1268</v>
      </c>
      <c r="F22">
        <v>1322</v>
      </c>
      <c r="H22">
        <v>1322</v>
      </c>
      <c r="I22" t="s">
        <v>1272</v>
      </c>
      <c r="J22">
        <v>637</v>
      </c>
    </row>
    <row r="23" spans="1:10" x14ac:dyDescent="0.3">
      <c r="A23" t="s">
        <v>1273</v>
      </c>
      <c r="B23" t="s">
        <v>1274</v>
      </c>
      <c r="C23" t="s">
        <v>1228</v>
      </c>
      <c r="D23" t="s">
        <v>1275</v>
      </c>
      <c r="E23">
        <v>0</v>
      </c>
      <c r="F23">
        <v>974</v>
      </c>
      <c r="G23">
        <v>0</v>
      </c>
      <c r="H23">
        <v>974</v>
      </c>
      <c r="I23" t="s">
        <v>1276</v>
      </c>
      <c r="J23">
        <v>663</v>
      </c>
    </row>
    <row r="24" spans="1:10" x14ac:dyDescent="0.3">
      <c r="A24" t="s">
        <v>1277</v>
      </c>
      <c r="B24" t="s">
        <v>1278</v>
      </c>
      <c r="C24" t="s">
        <v>1228</v>
      </c>
      <c r="D24" t="s">
        <v>1279</v>
      </c>
      <c r="E24">
        <v>0</v>
      </c>
      <c r="F24">
        <v>34300</v>
      </c>
      <c r="G24">
        <v>0</v>
      </c>
      <c r="H24">
        <v>34300</v>
      </c>
      <c r="I24" t="s">
        <v>1280</v>
      </c>
      <c r="J24">
        <v>100</v>
      </c>
    </row>
    <row r="25" spans="1:10" x14ac:dyDescent="0.3">
      <c r="A25" t="s">
        <v>1281</v>
      </c>
      <c r="B25" t="s">
        <v>1282</v>
      </c>
      <c r="C25" t="s">
        <v>1228</v>
      </c>
      <c r="D25" t="s">
        <v>1279</v>
      </c>
      <c r="E25">
        <v>0</v>
      </c>
      <c r="F25">
        <v>39400</v>
      </c>
      <c r="G25">
        <v>0</v>
      </c>
      <c r="H25">
        <v>39400</v>
      </c>
      <c r="I25" t="s">
        <v>1283</v>
      </c>
      <c r="J25">
        <v>81.3</v>
      </c>
    </row>
    <row r="26" spans="1:10" x14ac:dyDescent="0.3">
      <c r="A26" t="s">
        <v>1284</v>
      </c>
      <c r="B26" t="s">
        <v>1285</v>
      </c>
      <c r="C26" t="s">
        <v>1228</v>
      </c>
      <c r="D26" t="s">
        <v>1279</v>
      </c>
      <c r="E26">
        <v>0</v>
      </c>
      <c r="F26">
        <v>111600</v>
      </c>
      <c r="G26">
        <v>0</v>
      </c>
      <c r="H26">
        <v>111600</v>
      </c>
      <c r="I26" t="s">
        <v>1286</v>
      </c>
      <c r="J26">
        <v>60.2</v>
      </c>
    </row>
    <row r="27" spans="1:10" x14ac:dyDescent="0.3">
      <c r="A27" t="s">
        <v>1287</v>
      </c>
      <c r="B27" t="s">
        <v>1288</v>
      </c>
      <c r="C27" t="s">
        <v>1228</v>
      </c>
      <c r="D27" t="s">
        <v>1279</v>
      </c>
      <c r="E27">
        <v>0</v>
      </c>
      <c r="F27">
        <v>99400</v>
      </c>
      <c r="G27">
        <v>0</v>
      </c>
      <c r="H27">
        <v>99400</v>
      </c>
      <c r="I27" t="s">
        <v>1289</v>
      </c>
      <c r="J27">
        <v>29.5</v>
      </c>
    </row>
    <row r="28" spans="1:10" x14ac:dyDescent="0.3">
      <c r="A28" t="s">
        <v>1290</v>
      </c>
      <c r="B28" t="s">
        <v>1291</v>
      </c>
      <c r="C28" t="s">
        <v>1228</v>
      </c>
      <c r="D28" t="s">
        <v>1279</v>
      </c>
      <c r="E28">
        <v>0</v>
      </c>
      <c r="F28">
        <v>95000</v>
      </c>
      <c r="G28">
        <v>0</v>
      </c>
      <c r="H28">
        <v>95000</v>
      </c>
      <c r="I28" t="s">
        <v>1292</v>
      </c>
      <c r="J28">
        <v>33.6</v>
      </c>
    </row>
    <row r="29" spans="1:10" x14ac:dyDescent="0.3">
      <c r="A29" t="s">
        <v>1293</v>
      </c>
      <c r="B29" t="s">
        <v>1294</v>
      </c>
      <c r="C29" t="s">
        <v>1257</v>
      </c>
      <c r="D29" t="s">
        <v>1258</v>
      </c>
      <c r="E29">
        <v>15</v>
      </c>
      <c r="F29">
        <v>4195</v>
      </c>
      <c r="G29">
        <v>134.1</v>
      </c>
      <c r="H29">
        <v>4329.1000000000004</v>
      </c>
      <c r="I29" t="s">
        <v>1295</v>
      </c>
      <c r="J29">
        <v>96.6</v>
      </c>
    </row>
    <row r="30" spans="1:10" x14ac:dyDescent="0.3">
      <c r="A30" t="s">
        <v>1296</v>
      </c>
      <c r="B30" t="s">
        <v>1297</v>
      </c>
      <c r="C30" t="s">
        <v>1257</v>
      </c>
      <c r="D30" t="s">
        <v>1279</v>
      </c>
      <c r="F30">
        <v>11790</v>
      </c>
      <c r="H30">
        <v>11790</v>
      </c>
      <c r="I30" t="s">
        <v>1298</v>
      </c>
      <c r="J30">
        <v>1325</v>
      </c>
    </row>
    <row r="31" spans="1:10" x14ac:dyDescent="0.3">
      <c r="A31" t="s">
        <v>1299</v>
      </c>
      <c r="B31" t="s">
        <v>1300</v>
      </c>
      <c r="C31" t="s">
        <v>825</v>
      </c>
      <c r="D31" t="s">
        <v>1279</v>
      </c>
      <c r="E31">
        <v>0</v>
      </c>
      <c r="F31">
        <v>5960</v>
      </c>
      <c r="G31">
        <v>0</v>
      </c>
      <c r="H31">
        <v>5960</v>
      </c>
      <c r="I31" t="s">
        <v>1301</v>
      </c>
      <c r="J31">
        <v>1105</v>
      </c>
    </row>
    <row r="32" spans="1:10" x14ac:dyDescent="0.3">
      <c r="A32" t="s">
        <v>1302</v>
      </c>
      <c r="B32" t="s">
        <v>1303</v>
      </c>
      <c r="C32" t="s">
        <v>825</v>
      </c>
      <c r="D32" t="s">
        <v>1268</v>
      </c>
      <c r="E32">
        <v>0</v>
      </c>
      <c r="F32">
        <v>51750</v>
      </c>
      <c r="G32">
        <v>0</v>
      </c>
      <c r="H32">
        <v>51750</v>
      </c>
      <c r="I32" t="s">
        <v>1304</v>
      </c>
      <c r="J32">
        <v>1239</v>
      </c>
    </row>
    <row r="33" spans="1:10" x14ac:dyDescent="0.3">
      <c r="A33" t="s">
        <v>1305</v>
      </c>
      <c r="B33" t="s">
        <v>1306</v>
      </c>
      <c r="C33" t="s">
        <v>825</v>
      </c>
      <c r="D33" t="s">
        <v>1268</v>
      </c>
      <c r="E33">
        <v>0</v>
      </c>
      <c r="F33">
        <v>51750</v>
      </c>
      <c r="G33">
        <v>0</v>
      </c>
      <c r="H33">
        <v>51750</v>
      </c>
      <c r="I33" t="s">
        <v>1307</v>
      </c>
      <c r="J33">
        <v>11800</v>
      </c>
    </row>
    <row r="34" spans="1:10" x14ac:dyDescent="0.3">
      <c r="A34" t="s">
        <v>1308</v>
      </c>
      <c r="B34" t="s">
        <v>1309</v>
      </c>
      <c r="C34" t="s">
        <v>1257</v>
      </c>
      <c r="D34" t="s">
        <v>1258</v>
      </c>
      <c r="E34">
        <v>15</v>
      </c>
      <c r="F34">
        <v>4195</v>
      </c>
      <c r="G34">
        <v>134.1</v>
      </c>
      <c r="H34">
        <v>4329.1000000000004</v>
      </c>
      <c r="I34" t="s">
        <v>1310</v>
      </c>
      <c r="J34">
        <v>1035</v>
      </c>
    </row>
    <row r="35" spans="1:10" x14ac:dyDescent="0.3">
      <c r="A35" t="s">
        <v>1311</v>
      </c>
      <c r="B35" t="s">
        <v>1312</v>
      </c>
      <c r="C35" t="s">
        <v>1228</v>
      </c>
      <c r="D35" t="s">
        <v>1363</v>
      </c>
      <c r="E35">
        <v>5</v>
      </c>
      <c r="F35">
        <v>924</v>
      </c>
      <c r="G35">
        <v>55.65</v>
      </c>
      <c r="H35">
        <v>979.65</v>
      </c>
      <c r="I35" t="s">
        <v>1313</v>
      </c>
      <c r="J35">
        <v>925</v>
      </c>
    </row>
    <row r="36" spans="1:10" x14ac:dyDescent="0.3">
      <c r="A36" t="s">
        <v>1314</v>
      </c>
      <c r="B36" t="s">
        <v>1315</v>
      </c>
      <c r="C36" t="s">
        <v>1228</v>
      </c>
      <c r="D36" t="s">
        <v>1363</v>
      </c>
      <c r="E36">
        <v>5</v>
      </c>
      <c r="F36">
        <v>1041.5</v>
      </c>
      <c r="G36">
        <v>55.65</v>
      </c>
      <c r="H36">
        <v>1097.1500000000001</v>
      </c>
      <c r="I36" t="s">
        <v>1316</v>
      </c>
      <c r="J36">
        <v>143.9</v>
      </c>
    </row>
    <row r="37" spans="1:10" x14ac:dyDescent="0.3">
      <c r="A37" t="s">
        <v>1317</v>
      </c>
      <c r="B37" t="s">
        <v>1318</v>
      </c>
      <c r="C37" t="s">
        <v>1228</v>
      </c>
      <c r="D37" t="s">
        <v>1363</v>
      </c>
      <c r="E37">
        <v>5</v>
      </c>
      <c r="F37">
        <v>880.25</v>
      </c>
      <c r="G37">
        <v>55.65</v>
      </c>
      <c r="H37">
        <v>935.9</v>
      </c>
      <c r="I37" t="s">
        <v>1319</v>
      </c>
      <c r="J37">
        <v>724</v>
      </c>
    </row>
    <row r="38" spans="1:10" x14ac:dyDescent="0.3">
      <c r="A38" t="s">
        <v>1320</v>
      </c>
      <c r="B38" t="s">
        <v>1321</v>
      </c>
      <c r="C38" t="s">
        <v>1228</v>
      </c>
      <c r="D38" t="s">
        <v>1322</v>
      </c>
      <c r="E38">
        <v>15</v>
      </c>
      <c r="F38">
        <v>216.3</v>
      </c>
      <c r="G38">
        <v>158.9</v>
      </c>
      <c r="H38">
        <v>375.2</v>
      </c>
      <c r="I38" t="s">
        <v>1323</v>
      </c>
      <c r="J38">
        <v>747</v>
      </c>
    </row>
    <row r="39" spans="1:10" x14ac:dyDescent="0.3">
      <c r="A39">
        <v>31</v>
      </c>
      <c r="B39" t="s">
        <v>1324</v>
      </c>
      <c r="C39" t="s">
        <v>1228</v>
      </c>
      <c r="D39" t="s">
        <v>1322</v>
      </c>
      <c r="E39">
        <v>15</v>
      </c>
      <c r="F39">
        <v>161.69999999999999</v>
      </c>
      <c r="G39">
        <v>158.9</v>
      </c>
      <c r="H39">
        <v>320.60000000000002</v>
      </c>
      <c r="I39" t="s">
        <v>1325</v>
      </c>
      <c r="J39">
        <v>64.5</v>
      </c>
    </row>
    <row r="40" spans="1:10" x14ac:dyDescent="0.3">
      <c r="B40" t="s">
        <v>1326</v>
      </c>
      <c r="C40" t="s">
        <v>1257</v>
      </c>
      <c r="D40" t="s">
        <v>1268</v>
      </c>
      <c r="E40">
        <v>0</v>
      </c>
      <c r="F40">
        <v>6435</v>
      </c>
      <c r="G40">
        <v>0</v>
      </c>
      <c r="H40">
        <v>6435</v>
      </c>
      <c r="I40" t="s">
        <v>1327</v>
      </c>
      <c r="J40">
        <v>68</v>
      </c>
    </row>
    <row r="41" spans="1:10" x14ac:dyDescent="0.3">
      <c r="B41" t="s">
        <v>1328</v>
      </c>
      <c r="C41" t="s">
        <v>1257</v>
      </c>
      <c r="D41" t="s">
        <v>1268</v>
      </c>
      <c r="E41">
        <v>0</v>
      </c>
      <c r="F41">
        <v>6630</v>
      </c>
      <c r="G41">
        <v>0</v>
      </c>
      <c r="H41">
        <v>6630</v>
      </c>
      <c r="I41" t="s">
        <v>1329</v>
      </c>
      <c r="J41">
        <v>137.19999999999999</v>
      </c>
    </row>
    <row r="42" spans="1:10" x14ac:dyDescent="0.3">
      <c r="B42" t="s">
        <v>1330</v>
      </c>
      <c r="C42" t="s">
        <v>213</v>
      </c>
      <c r="D42" t="s">
        <v>1229</v>
      </c>
      <c r="E42">
        <v>5</v>
      </c>
      <c r="F42">
        <v>122.5</v>
      </c>
      <c r="G42">
        <v>38.200000000000003</v>
      </c>
      <c r="H42">
        <v>160.69999999999999</v>
      </c>
      <c r="I42" t="s">
        <v>1331</v>
      </c>
      <c r="J42">
        <v>137.19999999999999</v>
      </c>
    </row>
    <row r="43" spans="1:10" x14ac:dyDescent="0.3">
      <c r="B43" t="s">
        <v>1332</v>
      </c>
      <c r="C43" t="s">
        <v>213</v>
      </c>
      <c r="D43" t="s">
        <v>1229</v>
      </c>
      <c r="E43">
        <v>5</v>
      </c>
      <c r="F43">
        <v>819</v>
      </c>
      <c r="G43">
        <v>55.65</v>
      </c>
      <c r="H43">
        <v>874.65</v>
      </c>
      <c r="I43" t="s">
        <v>1333</v>
      </c>
      <c r="J43">
        <v>103.3</v>
      </c>
    </row>
    <row r="44" spans="1:10" x14ac:dyDescent="0.3">
      <c r="B44" t="s">
        <v>1334</v>
      </c>
      <c r="E44">
        <v>0</v>
      </c>
      <c r="F44">
        <v>6435</v>
      </c>
      <c r="G44">
        <v>0</v>
      </c>
      <c r="H44">
        <v>6435</v>
      </c>
      <c r="I44" t="s">
        <v>1335</v>
      </c>
      <c r="J44">
        <v>203.5</v>
      </c>
    </row>
    <row r="45" spans="1:10" x14ac:dyDescent="0.3">
      <c r="B45" t="s">
        <v>1336</v>
      </c>
      <c r="C45" t="s">
        <v>1228</v>
      </c>
      <c r="D45" t="s">
        <v>1364</v>
      </c>
      <c r="E45">
        <v>36</v>
      </c>
      <c r="F45">
        <v>1280</v>
      </c>
      <c r="G45">
        <v>337.7</v>
      </c>
      <c r="H45">
        <v>1617.7</v>
      </c>
      <c r="I45" t="s">
        <v>1337</v>
      </c>
      <c r="J45">
        <v>203.5</v>
      </c>
    </row>
    <row r="46" spans="1:10" x14ac:dyDescent="0.3">
      <c r="B46" t="s">
        <v>1338</v>
      </c>
      <c r="C46" t="s">
        <v>1228</v>
      </c>
      <c r="D46" t="s">
        <v>1364</v>
      </c>
      <c r="E46">
        <v>36</v>
      </c>
      <c r="F46">
        <v>1280</v>
      </c>
      <c r="G46">
        <v>337.7</v>
      </c>
      <c r="H46">
        <v>1617.7</v>
      </c>
      <c r="J46">
        <v>0</v>
      </c>
    </row>
    <row r="47" spans="1:10" x14ac:dyDescent="0.3">
      <c r="I47" t="s">
        <v>1340</v>
      </c>
      <c r="J47">
        <v>8.5</v>
      </c>
    </row>
    <row r="48" spans="1:10" x14ac:dyDescent="0.3">
      <c r="I48" t="s">
        <v>1341</v>
      </c>
      <c r="J48">
        <v>7.9</v>
      </c>
    </row>
    <row r="49" spans="2:10" x14ac:dyDescent="0.3">
      <c r="I49" t="s">
        <v>1342</v>
      </c>
      <c r="J49">
        <v>3.65</v>
      </c>
    </row>
    <row r="50" spans="2:10" x14ac:dyDescent="0.3">
      <c r="I50" t="s">
        <v>1343</v>
      </c>
      <c r="J50">
        <v>4.5999999999999996</v>
      </c>
    </row>
    <row r="51" spans="2:10" x14ac:dyDescent="0.3">
      <c r="I51" t="s">
        <v>1346</v>
      </c>
      <c r="J51">
        <v>7.4</v>
      </c>
    </row>
    <row r="52" spans="2:10" x14ac:dyDescent="0.3">
      <c r="I52" t="s">
        <v>1347</v>
      </c>
      <c r="J52">
        <v>8.85</v>
      </c>
    </row>
    <row r="53" spans="2:10" x14ac:dyDescent="0.3">
      <c r="I53" t="s">
        <v>1348</v>
      </c>
      <c r="J53">
        <v>161</v>
      </c>
    </row>
    <row r="54" spans="2:10" x14ac:dyDescent="0.3">
      <c r="I54" t="s">
        <v>1349</v>
      </c>
      <c r="J54">
        <v>248</v>
      </c>
    </row>
    <row r="55" spans="2:10" x14ac:dyDescent="0.3">
      <c r="B55" t="s">
        <v>1339</v>
      </c>
    </row>
    <row r="59" spans="2:10" x14ac:dyDescent="0.3">
      <c r="B59" t="s">
        <v>1365</v>
      </c>
      <c r="C59" t="s">
        <v>1344</v>
      </c>
      <c r="G59" t="s">
        <v>1345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397"/>
  <sheetViews>
    <sheetView tabSelected="1" view="pageBreakPreview" topLeftCell="A4" zoomScaleSheetLayoutView="100" workbookViewId="0">
      <selection activeCell="B8" sqref="B8"/>
    </sheetView>
  </sheetViews>
  <sheetFormatPr defaultRowHeight="16.5" x14ac:dyDescent="0.3"/>
  <cols>
    <col min="1" max="1" width="5" style="1" customWidth="1"/>
    <col min="2" max="2" width="58.875" style="1" customWidth="1"/>
    <col min="3" max="3" width="2.875" style="1" customWidth="1"/>
    <col min="4" max="4" width="4" style="1" customWidth="1"/>
    <col min="5" max="5" width="4.375" style="1" customWidth="1"/>
    <col min="6" max="6" width="6.625" style="82" customWidth="1"/>
    <col min="7" max="7" width="7.625" style="82" customWidth="1"/>
    <col min="8" max="8" width="6.625" style="82" customWidth="1"/>
    <col min="9" max="9" width="9.25" style="82" bestFit="1" customWidth="1"/>
    <col min="10" max="16384" width="9" style="1"/>
  </cols>
  <sheetData>
    <row r="1" spans="1:9" ht="21.75" customHeight="1" x14ac:dyDescent="0.3">
      <c r="A1" s="391" t="s">
        <v>746</v>
      </c>
      <c r="B1" s="391"/>
      <c r="C1" s="391"/>
      <c r="D1" s="391"/>
      <c r="E1" s="391"/>
      <c r="F1" s="391"/>
      <c r="G1" s="391"/>
      <c r="H1" s="391"/>
      <c r="I1" s="391"/>
    </row>
    <row r="2" spans="1:9" ht="21.75" customHeight="1" x14ac:dyDescent="0.3">
      <c r="A2" s="391" t="s">
        <v>747</v>
      </c>
      <c r="B2" s="391"/>
      <c r="C2" s="391"/>
      <c r="D2" s="391"/>
      <c r="E2" s="391"/>
      <c r="F2" s="391"/>
      <c r="G2" s="391"/>
      <c r="H2" s="391"/>
      <c r="I2" s="391"/>
    </row>
    <row r="3" spans="1:9" ht="44.25" customHeight="1" x14ac:dyDescent="0.3">
      <c r="A3" s="392" t="s">
        <v>745</v>
      </c>
      <c r="B3" s="393"/>
      <c r="C3" s="393"/>
      <c r="D3" s="393"/>
      <c r="E3" s="393"/>
      <c r="F3" s="393"/>
      <c r="G3" s="393"/>
      <c r="H3" s="393"/>
      <c r="I3" s="394"/>
    </row>
    <row r="4" spans="1:9" ht="25.5" customHeight="1" x14ac:dyDescent="0.3">
      <c r="A4" s="395" t="s">
        <v>748</v>
      </c>
      <c r="B4" s="396"/>
      <c r="C4" s="396"/>
      <c r="D4" s="396"/>
      <c r="E4" s="396"/>
      <c r="F4" s="396"/>
      <c r="G4" s="396"/>
      <c r="H4" s="396"/>
      <c r="I4" s="397"/>
    </row>
    <row r="5" spans="1:9" s="80" customFormat="1" ht="30.75" customHeight="1" x14ac:dyDescent="0.3">
      <c r="A5" s="79" t="s">
        <v>9</v>
      </c>
      <c r="B5" s="79" t="s">
        <v>434</v>
      </c>
      <c r="C5" s="387" t="s">
        <v>7</v>
      </c>
      <c r="D5" s="388"/>
      <c r="E5" s="389"/>
      <c r="F5" s="79" t="s">
        <v>742</v>
      </c>
      <c r="G5" s="79" t="s">
        <v>743</v>
      </c>
      <c r="H5" s="79" t="s">
        <v>744</v>
      </c>
      <c r="I5" s="79" t="s">
        <v>0</v>
      </c>
    </row>
    <row r="6" spans="1:9" s="80" customFormat="1" ht="24.95" customHeight="1" x14ac:dyDescent="0.3">
      <c r="A6" s="316">
        <v>1</v>
      </c>
      <c r="B6" s="317" t="s">
        <v>599</v>
      </c>
      <c r="C6" s="318"/>
      <c r="D6" s="319"/>
      <c r="E6" s="318"/>
      <c r="F6" s="320"/>
      <c r="G6" s="320"/>
      <c r="H6" s="320"/>
      <c r="I6" s="321"/>
    </row>
    <row r="7" spans="1:9" s="80" customFormat="1" ht="24.95" customHeight="1" x14ac:dyDescent="0.25">
      <c r="A7" s="247"/>
      <c r="B7" s="248" t="s">
        <v>587</v>
      </c>
      <c r="C7" s="243">
        <v>1</v>
      </c>
      <c r="D7" s="244" t="s">
        <v>14</v>
      </c>
      <c r="E7" s="243">
        <v>1</v>
      </c>
      <c r="F7" s="245">
        <v>2</v>
      </c>
      <c r="G7" s="245">
        <v>2</v>
      </c>
      <c r="H7" s="245"/>
      <c r="I7" s="246">
        <f>PRODUCT(C7:H7)</f>
        <v>4</v>
      </c>
    </row>
    <row r="8" spans="1:9" s="80" customFormat="1" ht="24.95" customHeight="1" x14ac:dyDescent="0.25">
      <c r="A8" s="247"/>
      <c r="B8" s="248" t="s">
        <v>727</v>
      </c>
      <c r="C8" s="243">
        <v>1</v>
      </c>
      <c r="D8" s="244" t="s">
        <v>14</v>
      </c>
      <c r="E8" s="243">
        <v>1</v>
      </c>
      <c r="F8" s="245">
        <v>2.4</v>
      </c>
      <c r="G8" s="245">
        <v>2</v>
      </c>
      <c r="H8" s="245"/>
      <c r="I8" s="246">
        <f>PRODUCT(C8:H8)</f>
        <v>4.8</v>
      </c>
    </row>
    <row r="9" spans="1:9" s="80" customFormat="1" ht="24.95" customHeight="1" x14ac:dyDescent="0.3">
      <c r="A9" s="247"/>
      <c r="B9" s="248"/>
      <c r="C9" s="243"/>
      <c r="D9" s="244"/>
      <c r="E9" s="243"/>
      <c r="F9" s="245"/>
      <c r="G9" s="390" t="s">
        <v>8</v>
      </c>
      <c r="H9" s="390"/>
      <c r="I9" s="250">
        <f>SUM(I7:I8)</f>
        <v>8.8000000000000007</v>
      </c>
    </row>
    <row r="10" spans="1:9" s="80" customFormat="1" ht="24.95" customHeight="1" x14ac:dyDescent="0.3">
      <c r="A10" s="247"/>
      <c r="B10" s="248"/>
      <c r="C10" s="243"/>
      <c r="D10" s="244"/>
      <c r="E10" s="243"/>
      <c r="F10" s="245"/>
      <c r="G10" s="360" t="s">
        <v>15</v>
      </c>
      <c r="H10" s="250">
        <f>CEILING(I9,0.1)</f>
        <v>8.8000000000000007</v>
      </c>
      <c r="I10" s="280" t="s">
        <v>43</v>
      </c>
    </row>
    <row r="11" spans="1:9" s="80" customFormat="1" ht="24.95" customHeight="1" x14ac:dyDescent="0.3">
      <c r="A11" s="241">
        <v>2</v>
      </c>
      <c r="B11" s="242" t="s">
        <v>1358</v>
      </c>
      <c r="C11" s="243"/>
      <c r="D11" s="244"/>
      <c r="E11" s="243"/>
      <c r="F11" s="245"/>
      <c r="G11" s="245"/>
      <c r="H11" s="245"/>
      <c r="I11" s="246"/>
    </row>
    <row r="12" spans="1:9" s="80" customFormat="1" ht="24.95" customHeight="1" x14ac:dyDescent="0.25">
      <c r="A12" s="247"/>
      <c r="B12" s="248" t="s">
        <v>601</v>
      </c>
      <c r="C12" s="243">
        <v>1</v>
      </c>
      <c r="D12" s="244" t="s">
        <v>14</v>
      </c>
      <c r="E12" s="243">
        <v>3</v>
      </c>
      <c r="F12" s="245">
        <v>2.4</v>
      </c>
      <c r="G12" s="245">
        <v>0.23</v>
      </c>
      <c r="H12" s="245">
        <v>2.4</v>
      </c>
      <c r="I12" s="246">
        <f>PRODUCT(C12:H12)</f>
        <v>3.9743999999999997</v>
      </c>
    </row>
    <row r="13" spans="1:9" s="80" customFormat="1" ht="24.95" customHeight="1" x14ac:dyDescent="0.25">
      <c r="A13" s="247"/>
      <c r="B13" s="248" t="s">
        <v>603</v>
      </c>
      <c r="C13" s="243">
        <v>1</v>
      </c>
      <c r="D13" s="244" t="s">
        <v>14</v>
      </c>
      <c r="E13" s="243">
        <v>1</v>
      </c>
      <c r="F13" s="245">
        <v>2.4</v>
      </c>
      <c r="G13" s="245">
        <v>0.23</v>
      </c>
      <c r="H13" s="245">
        <v>1.2</v>
      </c>
      <c r="I13" s="246">
        <f>PRODUCT(C13:H13)</f>
        <v>0.66239999999999999</v>
      </c>
    </row>
    <row r="14" spans="1:9" s="80" customFormat="1" ht="24.95" customHeight="1" x14ac:dyDescent="0.3">
      <c r="A14" s="247"/>
      <c r="B14" s="248"/>
      <c r="C14" s="243"/>
      <c r="D14" s="244"/>
      <c r="E14" s="243"/>
      <c r="F14" s="245"/>
      <c r="G14" s="390" t="s">
        <v>8</v>
      </c>
      <c r="H14" s="390"/>
      <c r="I14" s="250">
        <f>SUM(I12:I13)</f>
        <v>4.6368</v>
      </c>
    </row>
    <row r="15" spans="1:9" s="80" customFormat="1" ht="24.95" customHeight="1" x14ac:dyDescent="0.3">
      <c r="A15" s="247"/>
      <c r="B15" s="248"/>
      <c r="C15" s="243"/>
      <c r="D15" s="244"/>
      <c r="E15" s="243"/>
      <c r="F15" s="245"/>
      <c r="G15" s="360" t="s">
        <v>15</v>
      </c>
      <c r="H15" s="250">
        <f>CEILING(I14,0.1)</f>
        <v>4.7</v>
      </c>
      <c r="I15" s="280" t="s">
        <v>213</v>
      </c>
    </row>
    <row r="16" spans="1:9" s="80" customFormat="1" ht="148.5" x14ac:dyDescent="0.3">
      <c r="A16" s="241">
        <v>3</v>
      </c>
      <c r="B16" s="322" t="s">
        <v>1157</v>
      </c>
      <c r="C16" s="243"/>
      <c r="D16" s="244"/>
      <c r="E16" s="243"/>
      <c r="F16" s="245"/>
      <c r="G16" s="245"/>
      <c r="H16" s="245"/>
      <c r="I16" s="246"/>
    </row>
    <row r="17" spans="1:9" s="80" customFormat="1" ht="24.95" customHeight="1" x14ac:dyDescent="0.25">
      <c r="A17" s="247"/>
      <c r="B17" s="248" t="s">
        <v>736</v>
      </c>
      <c r="C17" s="243">
        <v>1</v>
      </c>
      <c r="D17" s="244" t="s">
        <v>14</v>
      </c>
      <c r="E17" s="243">
        <v>1</v>
      </c>
      <c r="F17" s="245">
        <v>9.5</v>
      </c>
      <c r="G17" s="245">
        <v>0.45</v>
      </c>
      <c r="H17" s="245">
        <v>0.45</v>
      </c>
      <c r="I17" s="246">
        <f>PRODUCT(C17:H17)</f>
        <v>1.9237500000000003</v>
      </c>
    </row>
    <row r="18" spans="1:9" s="80" customFormat="1" ht="24.95" customHeight="1" x14ac:dyDescent="0.25">
      <c r="A18" s="247"/>
      <c r="B18" s="248" t="s">
        <v>738</v>
      </c>
      <c r="C18" s="243">
        <v>1</v>
      </c>
      <c r="D18" s="244" t="s">
        <v>14</v>
      </c>
      <c r="E18" s="243">
        <v>1</v>
      </c>
      <c r="F18" s="245">
        <v>6</v>
      </c>
      <c r="G18" s="245">
        <v>0.45</v>
      </c>
      <c r="H18" s="245">
        <v>0.45</v>
      </c>
      <c r="I18" s="246">
        <f>PRODUCT(C18:H18)</f>
        <v>1.2150000000000001</v>
      </c>
    </row>
    <row r="19" spans="1:9" s="80" customFormat="1" ht="24.95" customHeight="1" x14ac:dyDescent="0.3">
      <c r="A19" s="247"/>
      <c r="B19" s="248"/>
      <c r="C19" s="243"/>
      <c r="D19" s="244"/>
      <c r="E19" s="243"/>
      <c r="F19" s="245"/>
      <c r="G19" s="390" t="s">
        <v>8</v>
      </c>
      <c r="H19" s="390"/>
      <c r="I19" s="250">
        <f>SUM(I17:I18)</f>
        <v>3.1387500000000004</v>
      </c>
    </row>
    <row r="20" spans="1:9" s="80" customFormat="1" ht="24.95" customHeight="1" x14ac:dyDescent="0.3">
      <c r="A20" s="247"/>
      <c r="B20" s="248"/>
      <c r="C20" s="243"/>
      <c r="D20" s="244"/>
      <c r="E20" s="243"/>
      <c r="F20" s="245"/>
      <c r="G20" s="360" t="s">
        <v>15</v>
      </c>
      <c r="H20" s="250">
        <f>CEILING(I19,0.1)</f>
        <v>3.2</v>
      </c>
      <c r="I20" s="280" t="s">
        <v>213</v>
      </c>
    </row>
    <row r="21" spans="1:9" s="80" customFormat="1" ht="102.75" customHeight="1" x14ac:dyDescent="0.3">
      <c r="A21" s="241">
        <v>4</v>
      </c>
      <c r="B21" s="323" t="s">
        <v>1158</v>
      </c>
      <c r="C21" s="243"/>
      <c r="D21" s="244"/>
      <c r="E21" s="243"/>
      <c r="F21" s="245"/>
      <c r="G21" s="245"/>
      <c r="H21" s="245"/>
      <c r="I21" s="246"/>
    </row>
    <row r="22" spans="1:9" s="80" customFormat="1" ht="24.95" customHeight="1" x14ac:dyDescent="0.25">
      <c r="A22" s="247"/>
      <c r="B22" s="248" t="s">
        <v>736</v>
      </c>
      <c r="C22" s="243">
        <v>1</v>
      </c>
      <c r="D22" s="244" t="s">
        <v>14</v>
      </c>
      <c r="E22" s="243">
        <v>1</v>
      </c>
      <c r="F22" s="245">
        <v>9.5</v>
      </c>
      <c r="G22" s="245">
        <v>0.45</v>
      </c>
      <c r="H22" s="245">
        <v>0.15</v>
      </c>
      <c r="I22" s="246">
        <f>PRODUCT(C22:H22)</f>
        <v>0.64124999999999999</v>
      </c>
    </row>
    <row r="23" spans="1:9" s="80" customFormat="1" ht="24.95" customHeight="1" x14ac:dyDescent="0.25">
      <c r="A23" s="247"/>
      <c r="B23" s="248" t="s">
        <v>738</v>
      </c>
      <c r="C23" s="243">
        <v>1</v>
      </c>
      <c r="D23" s="244" t="s">
        <v>14</v>
      </c>
      <c r="E23" s="243">
        <v>1</v>
      </c>
      <c r="F23" s="245">
        <v>6</v>
      </c>
      <c r="G23" s="245">
        <v>0.45</v>
      </c>
      <c r="H23" s="245">
        <v>0.15</v>
      </c>
      <c r="I23" s="246">
        <f>PRODUCT(C23:H23)</f>
        <v>0.40500000000000003</v>
      </c>
    </row>
    <row r="24" spans="1:9" s="80" customFormat="1" ht="24.95" customHeight="1" x14ac:dyDescent="0.3">
      <c r="A24" s="247"/>
      <c r="B24" s="248"/>
      <c r="C24" s="243"/>
      <c r="D24" s="244"/>
      <c r="E24" s="243"/>
      <c r="F24" s="245"/>
      <c r="G24" s="390" t="s">
        <v>8</v>
      </c>
      <c r="H24" s="390"/>
      <c r="I24" s="250">
        <f>SUM(I22:I23)</f>
        <v>1.0462500000000001</v>
      </c>
    </row>
    <row r="25" spans="1:9" s="80" customFormat="1" ht="24.95" customHeight="1" x14ac:dyDescent="0.3">
      <c r="A25" s="247"/>
      <c r="B25" s="248"/>
      <c r="C25" s="243"/>
      <c r="D25" s="244"/>
      <c r="E25" s="243"/>
      <c r="F25" s="245"/>
      <c r="G25" s="360" t="s">
        <v>15</v>
      </c>
      <c r="H25" s="250">
        <f>CEILING(I24,0.1)</f>
        <v>1.1000000000000001</v>
      </c>
      <c r="I25" s="280" t="s">
        <v>213</v>
      </c>
    </row>
    <row r="26" spans="1:9" s="80" customFormat="1" ht="86.25" customHeight="1" x14ac:dyDescent="0.3">
      <c r="A26" s="241">
        <v>5</v>
      </c>
      <c r="B26" s="324" t="s">
        <v>1166</v>
      </c>
      <c r="C26" s="243"/>
      <c r="D26" s="244"/>
      <c r="E26" s="243"/>
      <c r="F26" s="245"/>
      <c r="G26" s="245"/>
      <c r="H26" s="245"/>
      <c r="I26" s="246"/>
    </row>
    <row r="27" spans="1:9" s="80" customFormat="1" ht="24.95" customHeight="1" x14ac:dyDescent="0.25">
      <c r="A27" s="247"/>
      <c r="B27" s="248" t="s">
        <v>736</v>
      </c>
      <c r="C27" s="243">
        <v>1</v>
      </c>
      <c r="D27" s="244" t="s">
        <v>14</v>
      </c>
      <c r="E27" s="243">
        <v>1</v>
      </c>
      <c r="F27" s="245">
        <v>9.5</v>
      </c>
      <c r="G27" s="245">
        <v>0.45</v>
      </c>
      <c r="H27" s="245">
        <v>0.45</v>
      </c>
      <c r="I27" s="246">
        <f>PRODUCT(C27:H27)</f>
        <v>1.9237500000000003</v>
      </c>
    </row>
    <row r="28" spans="1:9" s="80" customFormat="1" ht="24.95" customHeight="1" x14ac:dyDescent="0.25">
      <c r="A28" s="247"/>
      <c r="B28" s="248" t="s">
        <v>738</v>
      </c>
      <c r="C28" s="243">
        <v>1</v>
      </c>
      <c r="D28" s="244" t="s">
        <v>14</v>
      </c>
      <c r="E28" s="243">
        <v>1</v>
      </c>
      <c r="F28" s="245">
        <v>6</v>
      </c>
      <c r="G28" s="245">
        <v>0.45</v>
      </c>
      <c r="H28" s="245">
        <v>0.45</v>
      </c>
      <c r="I28" s="246">
        <f>PRODUCT(C28:H28)</f>
        <v>1.2150000000000001</v>
      </c>
    </row>
    <row r="29" spans="1:9" s="80" customFormat="1" ht="24.95" customHeight="1" x14ac:dyDescent="0.25">
      <c r="A29" s="247"/>
      <c r="B29" s="248" t="s">
        <v>764</v>
      </c>
      <c r="C29" s="243">
        <v>1</v>
      </c>
      <c r="D29" s="244" t="s">
        <v>14</v>
      </c>
      <c r="E29" s="243">
        <v>1</v>
      </c>
      <c r="F29" s="245">
        <v>3.32</v>
      </c>
      <c r="G29" s="245">
        <v>0.23</v>
      </c>
      <c r="H29" s="245">
        <v>0.75</v>
      </c>
      <c r="I29" s="246">
        <f>PRODUCT(C29:H29)</f>
        <v>0.57269999999999999</v>
      </c>
    </row>
    <row r="30" spans="1:9" s="80" customFormat="1" ht="24.95" customHeight="1" x14ac:dyDescent="0.3">
      <c r="A30" s="247"/>
      <c r="B30" s="248"/>
      <c r="C30" s="243"/>
      <c r="D30" s="244"/>
      <c r="E30" s="243"/>
      <c r="F30" s="245"/>
      <c r="G30" s="390" t="s">
        <v>8</v>
      </c>
      <c r="H30" s="390"/>
      <c r="I30" s="250">
        <f>SUM(I27:I29)</f>
        <v>3.7114500000000001</v>
      </c>
    </row>
    <row r="31" spans="1:9" s="80" customFormat="1" ht="24.95" customHeight="1" x14ac:dyDescent="0.3">
      <c r="A31" s="247"/>
      <c r="B31" s="248"/>
      <c r="C31" s="243"/>
      <c r="D31" s="244"/>
      <c r="E31" s="243"/>
      <c r="F31" s="245"/>
      <c r="G31" s="360" t="s">
        <v>15</v>
      </c>
      <c r="H31" s="250">
        <f>CEILING(I30,0.1)</f>
        <v>3.8000000000000003</v>
      </c>
      <c r="I31" s="280" t="s">
        <v>213</v>
      </c>
    </row>
    <row r="32" spans="1:9" s="80" customFormat="1" ht="155.25" customHeight="1" x14ac:dyDescent="0.3">
      <c r="A32" s="241">
        <v>6</v>
      </c>
      <c r="B32" s="325" t="s">
        <v>1168</v>
      </c>
      <c r="C32" s="243"/>
      <c r="D32" s="244"/>
      <c r="E32" s="243"/>
      <c r="F32" s="245"/>
      <c r="G32" s="245"/>
      <c r="H32" s="245"/>
      <c r="I32" s="246"/>
    </row>
    <row r="33" spans="1:9" s="80" customFormat="1" ht="24.95" customHeight="1" x14ac:dyDescent="0.3">
      <c r="A33" s="241"/>
      <c r="B33" s="326" t="s">
        <v>1169</v>
      </c>
      <c r="C33" s="243"/>
      <c r="D33" s="244"/>
      <c r="E33" s="243"/>
      <c r="F33" s="245"/>
      <c r="G33" s="245"/>
      <c r="H33" s="245"/>
      <c r="I33" s="246"/>
    </row>
    <row r="34" spans="1:9" s="80" customFormat="1" ht="24.95" customHeight="1" x14ac:dyDescent="0.25">
      <c r="A34" s="247"/>
      <c r="B34" s="327" t="s">
        <v>1155</v>
      </c>
      <c r="C34" s="243">
        <v>2</v>
      </c>
      <c r="D34" s="244" t="s">
        <v>14</v>
      </c>
      <c r="E34" s="243">
        <v>2</v>
      </c>
      <c r="F34" s="245">
        <v>2.4</v>
      </c>
      <c r="G34" s="245"/>
      <c r="H34" s="245">
        <v>0.23</v>
      </c>
      <c r="I34" s="246">
        <f>PRODUCT(C34:H34)</f>
        <v>2.2080000000000002</v>
      </c>
    </row>
    <row r="35" spans="1:9" s="80" customFormat="1" ht="24.95" customHeight="1" x14ac:dyDescent="0.25">
      <c r="A35" s="247"/>
      <c r="B35" s="248" t="s">
        <v>736</v>
      </c>
      <c r="C35" s="243">
        <v>1</v>
      </c>
      <c r="D35" s="244" t="s">
        <v>14</v>
      </c>
      <c r="E35" s="243">
        <v>2</v>
      </c>
      <c r="F35" s="245">
        <v>9.5</v>
      </c>
      <c r="G35" s="245"/>
      <c r="H35" s="245">
        <v>0.15</v>
      </c>
      <c r="I35" s="246">
        <f>PRODUCT(C35:H35)</f>
        <v>2.85</v>
      </c>
    </row>
    <row r="36" spans="1:9" s="80" customFormat="1" ht="24.95" customHeight="1" x14ac:dyDescent="0.3">
      <c r="A36" s="247"/>
      <c r="B36" s="248"/>
      <c r="C36" s="243"/>
      <c r="D36" s="244"/>
      <c r="E36" s="243"/>
      <c r="F36" s="245"/>
      <c r="G36" s="390" t="s">
        <v>8</v>
      </c>
      <c r="H36" s="390"/>
      <c r="I36" s="250">
        <f>SUM(I34:I35)</f>
        <v>5.0579999999999998</v>
      </c>
    </row>
    <row r="37" spans="1:9" s="80" customFormat="1" ht="24.95" customHeight="1" x14ac:dyDescent="0.3">
      <c r="A37" s="247"/>
      <c r="B37" s="248"/>
      <c r="C37" s="243"/>
      <c r="D37" s="244"/>
      <c r="E37" s="243"/>
      <c r="F37" s="245"/>
      <c r="G37" s="360" t="s">
        <v>15</v>
      </c>
      <c r="H37" s="250">
        <f>CEILING(I36,0.1)</f>
        <v>5.1000000000000005</v>
      </c>
      <c r="I37" s="280" t="s">
        <v>43</v>
      </c>
    </row>
    <row r="38" spans="1:9" s="80" customFormat="1" ht="38.25" customHeight="1" x14ac:dyDescent="0.3">
      <c r="A38" s="241"/>
      <c r="B38" s="328" t="s">
        <v>1156</v>
      </c>
      <c r="C38" s="243"/>
      <c r="D38" s="244"/>
      <c r="E38" s="243"/>
      <c r="F38" s="245"/>
      <c r="G38" s="245"/>
      <c r="H38" s="245"/>
      <c r="I38" s="246"/>
    </row>
    <row r="39" spans="1:9" s="80" customFormat="1" ht="24.95" customHeight="1" x14ac:dyDescent="0.25">
      <c r="A39" s="247"/>
      <c r="B39" s="248" t="s">
        <v>753</v>
      </c>
      <c r="C39" s="243">
        <v>1</v>
      </c>
      <c r="D39" s="244" t="s">
        <v>14</v>
      </c>
      <c r="E39" s="243">
        <v>1</v>
      </c>
      <c r="F39" s="245">
        <v>0.9</v>
      </c>
      <c r="G39" s="245">
        <v>0.23</v>
      </c>
      <c r="H39" s="245"/>
      <c r="I39" s="246">
        <f>PRODUCT(C39:H39)</f>
        <v>0.20700000000000002</v>
      </c>
    </row>
    <row r="40" spans="1:9" s="80" customFormat="1" ht="24.95" customHeight="1" x14ac:dyDescent="0.25">
      <c r="A40" s="247"/>
      <c r="B40" s="248" t="s">
        <v>754</v>
      </c>
      <c r="C40" s="243">
        <v>2</v>
      </c>
      <c r="D40" s="244" t="s">
        <v>14</v>
      </c>
      <c r="E40" s="243">
        <v>2</v>
      </c>
      <c r="F40" s="245">
        <v>2.4</v>
      </c>
      <c r="G40" s="245"/>
      <c r="H40" s="245">
        <v>0.15</v>
      </c>
      <c r="I40" s="246">
        <f>PRODUCT(C40:H40)</f>
        <v>1.44</v>
      </c>
    </row>
    <row r="41" spans="1:9" s="80" customFormat="1" ht="24.95" customHeight="1" x14ac:dyDescent="0.3">
      <c r="A41" s="247"/>
      <c r="B41" s="248"/>
      <c r="C41" s="243"/>
      <c r="D41" s="244"/>
      <c r="E41" s="243"/>
      <c r="F41" s="245"/>
      <c r="G41" s="390" t="s">
        <v>8</v>
      </c>
      <c r="H41" s="390"/>
      <c r="I41" s="250">
        <f>SUM(I39:I40)</f>
        <v>1.647</v>
      </c>
    </row>
    <row r="42" spans="1:9" s="80" customFormat="1" ht="24.95" customHeight="1" x14ac:dyDescent="0.3">
      <c r="A42" s="247"/>
      <c r="B42" s="248"/>
      <c r="C42" s="243"/>
      <c r="D42" s="244"/>
      <c r="E42" s="243"/>
      <c r="F42" s="245"/>
      <c r="G42" s="360" t="s">
        <v>15</v>
      </c>
      <c r="H42" s="250">
        <f>CEILING(I41,0.1)</f>
        <v>1.7000000000000002</v>
      </c>
      <c r="I42" s="250" t="s">
        <v>43</v>
      </c>
    </row>
    <row r="43" spans="1:9" s="80" customFormat="1" ht="110.25" customHeight="1" x14ac:dyDescent="0.3">
      <c r="A43" s="241">
        <v>7</v>
      </c>
      <c r="B43" s="325" t="s">
        <v>1167</v>
      </c>
      <c r="C43" s="329"/>
      <c r="D43" s="244"/>
      <c r="E43" s="243"/>
      <c r="F43" s="245"/>
      <c r="G43" s="245"/>
      <c r="H43" s="245"/>
      <c r="I43" s="246"/>
    </row>
    <row r="44" spans="1:9" s="80" customFormat="1" ht="24.95" customHeight="1" x14ac:dyDescent="0.3">
      <c r="A44" s="241"/>
      <c r="B44" s="242" t="s">
        <v>607</v>
      </c>
      <c r="C44" s="243"/>
      <c r="D44" s="244"/>
      <c r="E44" s="243"/>
      <c r="F44" s="245"/>
      <c r="G44" s="245"/>
      <c r="H44" s="245"/>
      <c r="I44" s="246"/>
    </row>
    <row r="45" spans="1:9" s="80" customFormat="1" ht="24.95" customHeight="1" x14ac:dyDescent="0.25">
      <c r="A45" s="247"/>
      <c r="B45" s="248" t="s">
        <v>606</v>
      </c>
      <c r="C45" s="243">
        <v>2</v>
      </c>
      <c r="D45" s="244" t="s">
        <v>14</v>
      </c>
      <c r="E45" s="243">
        <v>1</v>
      </c>
      <c r="F45" s="245">
        <v>2.4</v>
      </c>
      <c r="G45" s="245">
        <v>0.23</v>
      </c>
      <c r="H45" s="245">
        <v>0.23</v>
      </c>
      <c r="I45" s="246">
        <f>PRODUCT(C45:H45)</f>
        <v>0.25392000000000003</v>
      </c>
    </row>
    <row r="46" spans="1:9" s="80" customFormat="1" ht="24.95" customHeight="1" x14ac:dyDescent="0.25">
      <c r="A46" s="247"/>
      <c r="B46" s="248" t="s">
        <v>736</v>
      </c>
      <c r="C46" s="243">
        <v>1</v>
      </c>
      <c r="D46" s="244" t="s">
        <v>14</v>
      </c>
      <c r="E46" s="243">
        <v>1</v>
      </c>
      <c r="F46" s="245">
        <v>9.5</v>
      </c>
      <c r="G46" s="245">
        <v>0.23</v>
      </c>
      <c r="H46" s="245">
        <v>0.15</v>
      </c>
      <c r="I46" s="246">
        <f>PRODUCT(C46:H46)</f>
        <v>0.32774999999999999</v>
      </c>
    </row>
    <row r="47" spans="1:9" s="80" customFormat="1" ht="24.95" customHeight="1" x14ac:dyDescent="0.3">
      <c r="A47" s="247"/>
      <c r="B47" s="248"/>
      <c r="C47" s="243"/>
      <c r="D47" s="244"/>
      <c r="E47" s="243"/>
      <c r="F47" s="245"/>
      <c r="G47" s="390" t="s">
        <v>8</v>
      </c>
      <c r="H47" s="390"/>
      <c r="I47" s="250">
        <f>SUM(I45:I46)</f>
        <v>0.58167000000000002</v>
      </c>
    </row>
    <row r="48" spans="1:9" s="80" customFormat="1" ht="24.95" customHeight="1" x14ac:dyDescent="0.3">
      <c r="A48" s="247"/>
      <c r="B48" s="248"/>
      <c r="C48" s="243"/>
      <c r="D48" s="244"/>
      <c r="E48" s="243"/>
      <c r="F48" s="245"/>
      <c r="G48" s="360" t="s">
        <v>15</v>
      </c>
      <c r="H48" s="250">
        <f>CEILING(I47,0.1)</f>
        <v>0.60000000000000009</v>
      </c>
      <c r="I48" s="280" t="s">
        <v>213</v>
      </c>
    </row>
    <row r="49" spans="1:9" s="80" customFormat="1" ht="97.5" customHeight="1" x14ac:dyDescent="0.3">
      <c r="A49" s="241">
        <v>8</v>
      </c>
      <c r="B49" s="330" t="s">
        <v>1195</v>
      </c>
      <c r="C49" s="243"/>
      <c r="D49" s="244"/>
      <c r="E49" s="243"/>
      <c r="F49" s="245"/>
      <c r="G49" s="245"/>
      <c r="H49" s="245"/>
      <c r="I49" s="246"/>
    </row>
    <row r="50" spans="1:9" s="80" customFormat="1" ht="24.75" customHeight="1" x14ac:dyDescent="0.25">
      <c r="A50" s="247"/>
      <c r="B50" s="248" t="s">
        <v>601</v>
      </c>
      <c r="C50" s="243">
        <v>2</v>
      </c>
      <c r="D50" s="244" t="s">
        <v>14</v>
      </c>
      <c r="E50" s="243">
        <v>1</v>
      </c>
      <c r="F50" s="245">
        <v>2.4</v>
      </c>
      <c r="G50" s="245">
        <v>0.23</v>
      </c>
      <c r="H50" s="245">
        <v>2.1</v>
      </c>
      <c r="I50" s="246">
        <f t="shared" ref="I50:I57" si="0">PRODUCT(C50:H50)</f>
        <v>2.3184000000000005</v>
      </c>
    </row>
    <row r="51" spans="1:9" s="80" customFormat="1" ht="24.95" customHeight="1" x14ac:dyDescent="0.25">
      <c r="A51" s="247"/>
      <c r="B51" s="248" t="s">
        <v>749</v>
      </c>
      <c r="C51" s="243">
        <v>3</v>
      </c>
      <c r="D51" s="244" t="s">
        <v>14</v>
      </c>
      <c r="E51" s="251">
        <v>0.5</v>
      </c>
      <c r="F51" s="245">
        <v>2.4</v>
      </c>
      <c r="G51" s="245">
        <v>0.23</v>
      </c>
      <c r="H51" s="245">
        <v>1.2</v>
      </c>
      <c r="I51" s="246">
        <f t="shared" si="0"/>
        <v>0.99359999999999993</v>
      </c>
    </row>
    <row r="52" spans="1:9" s="80" customFormat="1" ht="24.95" customHeight="1" x14ac:dyDescent="0.25">
      <c r="A52" s="247"/>
      <c r="B52" s="248" t="s">
        <v>734</v>
      </c>
      <c r="C52" s="243">
        <v>1</v>
      </c>
      <c r="D52" s="244" t="s">
        <v>14</v>
      </c>
      <c r="E52" s="243">
        <v>1</v>
      </c>
      <c r="F52" s="245">
        <v>0.9</v>
      </c>
      <c r="G52" s="245">
        <v>0.23</v>
      </c>
      <c r="H52" s="245">
        <v>2.1</v>
      </c>
      <c r="I52" s="246">
        <f t="shared" si="0"/>
        <v>0.43470000000000003</v>
      </c>
    </row>
    <row r="53" spans="1:9" s="80" customFormat="1" ht="24.95" customHeight="1" x14ac:dyDescent="0.25">
      <c r="A53" s="247"/>
      <c r="B53" s="248" t="s">
        <v>734</v>
      </c>
      <c r="C53" s="243">
        <v>2</v>
      </c>
      <c r="D53" s="244" t="s">
        <v>14</v>
      </c>
      <c r="E53" s="243">
        <v>1</v>
      </c>
      <c r="F53" s="245">
        <v>2.4</v>
      </c>
      <c r="G53" s="245">
        <v>0.23</v>
      </c>
      <c r="H53" s="245">
        <v>1.1000000000000001</v>
      </c>
      <c r="I53" s="246">
        <f t="shared" si="0"/>
        <v>1.2144000000000001</v>
      </c>
    </row>
    <row r="54" spans="1:9" s="80" customFormat="1" ht="24.95" customHeight="1" x14ac:dyDescent="0.25">
      <c r="A54" s="247"/>
      <c r="B54" s="248" t="s">
        <v>766</v>
      </c>
      <c r="C54" s="243">
        <v>1</v>
      </c>
      <c r="D54" s="244" t="s">
        <v>14</v>
      </c>
      <c r="E54" s="243">
        <v>1</v>
      </c>
      <c r="F54" s="245">
        <v>2.4</v>
      </c>
      <c r="G54" s="245">
        <v>0.23</v>
      </c>
      <c r="H54" s="245">
        <v>2.1</v>
      </c>
      <c r="I54" s="246">
        <f t="shared" si="0"/>
        <v>1.1592000000000002</v>
      </c>
    </row>
    <row r="55" spans="1:9" s="80" customFormat="1" ht="24.95" customHeight="1" x14ac:dyDescent="0.25">
      <c r="A55" s="247"/>
      <c r="B55" s="248" t="s">
        <v>767</v>
      </c>
      <c r="C55" s="243">
        <v>1</v>
      </c>
      <c r="D55" s="244" t="s">
        <v>14</v>
      </c>
      <c r="E55" s="243">
        <v>-1</v>
      </c>
      <c r="F55" s="245">
        <v>1.5</v>
      </c>
      <c r="G55" s="245">
        <v>0.23</v>
      </c>
      <c r="H55" s="245">
        <v>2.1</v>
      </c>
      <c r="I55" s="246">
        <f t="shared" si="0"/>
        <v>-0.72450000000000014</v>
      </c>
    </row>
    <row r="56" spans="1:9" s="80" customFormat="1" ht="24.95" customHeight="1" x14ac:dyDescent="0.25">
      <c r="A56" s="247"/>
      <c r="B56" s="248" t="s">
        <v>765</v>
      </c>
      <c r="C56" s="243">
        <v>1</v>
      </c>
      <c r="D56" s="244" t="s">
        <v>14</v>
      </c>
      <c r="E56" s="243">
        <v>5</v>
      </c>
      <c r="F56" s="245">
        <v>0.23</v>
      </c>
      <c r="G56" s="245">
        <v>0.23</v>
      </c>
      <c r="H56" s="245">
        <v>1.5</v>
      </c>
      <c r="I56" s="246">
        <f t="shared" si="0"/>
        <v>0.3967500000000001</v>
      </c>
    </row>
    <row r="57" spans="1:9" s="80" customFormat="1" ht="24.95" customHeight="1" x14ac:dyDescent="0.25">
      <c r="A57" s="247"/>
      <c r="B57" s="248" t="s">
        <v>614</v>
      </c>
      <c r="C57" s="243">
        <v>2</v>
      </c>
      <c r="D57" s="244" t="s">
        <v>14</v>
      </c>
      <c r="E57" s="243">
        <v>-1</v>
      </c>
      <c r="F57" s="245">
        <v>2.4</v>
      </c>
      <c r="G57" s="245">
        <v>0.23</v>
      </c>
      <c r="H57" s="245">
        <v>0.15</v>
      </c>
      <c r="I57" s="246">
        <f t="shared" si="0"/>
        <v>-0.1656</v>
      </c>
    </row>
    <row r="58" spans="1:9" s="80" customFormat="1" ht="24.95" customHeight="1" x14ac:dyDescent="0.3">
      <c r="A58" s="247"/>
      <c r="B58" s="248"/>
      <c r="C58" s="243"/>
      <c r="D58" s="244"/>
      <c r="E58" s="243"/>
      <c r="F58" s="245"/>
      <c r="G58" s="390" t="s">
        <v>8</v>
      </c>
      <c r="H58" s="390"/>
      <c r="I58" s="250">
        <f>SUM(I50:I57)</f>
        <v>5.6269499999999999</v>
      </c>
    </row>
    <row r="59" spans="1:9" s="80" customFormat="1" ht="24.95" customHeight="1" x14ac:dyDescent="0.3">
      <c r="A59" s="247"/>
      <c r="B59" s="248"/>
      <c r="C59" s="243"/>
      <c r="D59" s="244"/>
      <c r="E59" s="243"/>
      <c r="F59" s="245"/>
      <c r="G59" s="360" t="s">
        <v>15</v>
      </c>
      <c r="H59" s="250">
        <f>CEILING(I58,0.1)</f>
        <v>5.7</v>
      </c>
      <c r="I59" s="280" t="s">
        <v>213</v>
      </c>
    </row>
    <row r="60" spans="1:9" s="80" customFormat="1" ht="90.75" customHeight="1" x14ac:dyDescent="0.3">
      <c r="A60" s="241">
        <v>9</v>
      </c>
      <c r="B60" s="330" t="s">
        <v>1170</v>
      </c>
      <c r="C60" s="243"/>
      <c r="D60" s="244"/>
      <c r="E60" s="243"/>
      <c r="F60" s="245"/>
      <c r="G60" s="245"/>
      <c r="H60" s="245"/>
      <c r="I60" s="246"/>
    </row>
    <row r="61" spans="1:9" s="80" customFormat="1" ht="24.75" customHeight="1" x14ac:dyDescent="0.25">
      <c r="A61" s="247"/>
      <c r="B61" s="248" t="s">
        <v>752</v>
      </c>
      <c r="C61" s="243">
        <v>1</v>
      </c>
      <c r="D61" s="244" t="s">
        <v>14</v>
      </c>
      <c r="E61" s="243">
        <v>1</v>
      </c>
      <c r="F61" s="245">
        <v>9.5</v>
      </c>
      <c r="G61" s="245"/>
      <c r="H61" s="245">
        <v>1.5</v>
      </c>
      <c r="I61" s="246">
        <f>PRODUCT(C61:H61)</f>
        <v>14.25</v>
      </c>
    </row>
    <row r="62" spans="1:9" s="80" customFormat="1" ht="24.95" customHeight="1" x14ac:dyDescent="0.25">
      <c r="A62" s="247"/>
      <c r="B62" s="248" t="s">
        <v>765</v>
      </c>
      <c r="C62" s="243">
        <v>1</v>
      </c>
      <c r="D62" s="244" t="s">
        <v>14</v>
      </c>
      <c r="E62" s="243">
        <v>5</v>
      </c>
      <c r="F62" s="245">
        <v>0.23</v>
      </c>
      <c r="G62" s="245"/>
      <c r="H62" s="245">
        <v>1.5</v>
      </c>
      <c r="I62" s="246">
        <f>-PRODUCT(C62:H62)</f>
        <v>-1.7250000000000001</v>
      </c>
    </row>
    <row r="63" spans="1:9" s="80" customFormat="1" ht="24.95" customHeight="1" x14ac:dyDescent="0.3">
      <c r="A63" s="247"/>
      <c r="B63" s="248"/>
      <c r="C63" s="243"/>
      <c r="D63" s="244"/>
      <c r="E63" s="243"/>
      <c r="F63" s="245"/>
      <c r="G63" s="390" t="s">
        <v>8</v>
      </c>
      <c r="H63" s="390"/>
      <c r="I63" s="250">
        <f>SUM(I61:I62)</f>
        <v>12.525</v>
      </c>
    </row>
    <row r="64" spans="1:9" s="80" customFormat="1" ht="24.95" customHeight="1" x14ac:dyDescent="0.3">
      <c r="A64" s="247"/>
      <c r="B64" s="248"/>
      <c r="C64" s="243"/>
      <c r="D64" s="244"/>
      <c r="E64" s="243"/>
      <c r="F64" s="245"/>
      <c r="G64" s="360" t="s">
        <v>15</v>
      </c>
      <c r="H64" s="250">
        <f>CEILING(I63,0.1)</f>
        <v>12.600000000000001</v>
      </c>
      <c r="I64" s="280" t="s">
        <v>43</v>
      </c>
    </row>
    <row r="65" spans="1:9" s="80" customFormat="1" ht="107.25" customHeight="1" x14ac:dyDescent="0.3">
      <c r="A65" s="241">
        <v>10</v>
      </c>
      <c r="B65" s="331" t="s">
        <v>1172</v>
      </c>
      <c r="C65" s="243"/>
      <c r="D65" s="244"/>
      <c r="E65" s="243"/>
      <c r="F65" s="245"/>
      <c r="G65" s="245"/>
      <c r="H65" s="245"/>
      <c r="I65" s="246"/>
    </row>
    <row r="66" spans="1:9" s="80" customFormat="1" ht="24.95" customHeight="1" x14ac:dyDescent="0.3">
      <c r="A66" s="241"/>
      <c r="B66" s="242" t="s">
        <v>611</v>
      </c>
      <c r="C66" s="243"/>
      <c r="D66" s="244"/>
      <c r="E66" s="243"/>
      <c r="F66" s="245"/>
      <c r="G66" s="245"/>
      <c r="H66" s="245"/>
      <c r="I66" s="246"/>
    </row>
    <row r="67" spans="1:9" s="80" customFormat="1" ht="24.95" customHeight="1" x14ac:dyDescent="0.25">
      <c r="A67" s="247"/>
      <c r="B67" s="248" t="s">
        <v>613</v>
      </c>
      <c r="C67" s="243">
        <v>2</v>
      </c>
      <c r="D67" s="244" t="s">
        <v>14</v>
      </c>
      <c r="E67" s="243">
        <v>1</v>
      </c>
      <c r="F67" s="245">
        <v>2.4</v>
      </c>
      <c r="G67" s="245">
        <v>0.23</v>
      </c>
      <c r="H67" s="245">
        <v>0.15</v>
      </c>
      <c r="I67" s="246">
        <f>PRODUCT(C67:H67)</f>
        <v>0.1656</v>
      </c>
    </row>
    <row r="68" spans="1:9" s="80" customFormat="1" ht="24.95" customHeight="1" x14ac:dyDescent="0.3">
      <c r="A68" s="247"/>
      <c r="B68" s="248"/>
      <c r="C68" s="243"/>
      <c r="D68" s="244"/>
      <c r="E68" s="243"/>
      <c r="F68" s="245"/>
      <c r="G68" s="390" t="s">
        <v>8</v>
      </c>
      <c r="H68" s="390"/>
      <c r="I68" s="250">
        <f>SUM(I67:I67)</f>
        <v>0.1656</v>
      </c>
    </row>
    <row r="69" spans="1:9" s="80" customFormat="1" ht="24.95" customHeight="1" x14ac:dyDescent="0.3">
      <c r="A69" s="247"/>
      <c r="B69" s="248"/>
      <c r="C69" s="243"/>
      <c r="D69" s="244"/>
      <c r="E69" s="243"/>
      <c r="F69" s="245"/>
      <c r="G69" s="360" t="s">
        <v>15</v>
      </c>
      <c r="H69" s="250">
        <f>CEILING(I68,0.1)</f>
        <v>0.2</v>
      </c>
      <c r="I69" s="280" t="s">
        <v>213</v>
      </c>
    </row>
    <row r="70" spans="1:9" s="80" customFormat="1" ht="51.75" customHeight="1" x14ac:dyDescent="0.3">
      <c r="A70" s="241">
        <v>11</v>
      </c>
      <c r="B70" s="332" t="s">
        <v>1173</v>
      </c>
      <c r="C70" s="243"/>
      <c r="D70" s="244"/>
      <c r="E70" s="243"/>
      <c r="F70" s="245"/>
      <c r="G70" s="245"/>
      <c r="H70" s="245"/>
      <c r="I70" s="246"/>
    </row>
    <row r="71" spans="1:9" s="80" customFormat="1" ht="24.95" customHeight="1" x14ac:dyDescent="0.25">
      <c r="A71" s="247"/>
      <c r="B71" s="248" t="s">
        <v>768</v>
      </c>
      <c r="C71" s="243"/>
      <c r="D71" s="244"/>
      <c r="E71" s="243"/>
      <c r="F71" s="245"/>
      <c r="G71" s="245"/>
      <c r="H71" s="245"/>
      <c r="I71" s="246">
        <f>H48</f>
        <v>0.60000000000000009</v>
      </c>
    </row>
    <row r="72" spans="1:9" s="80" customFormat="1" ht="24.95" customHeight="1" x14ac:dyDescent="0.25">
      <c r="A72" s="247"/>
      <c r="B72" s="248" t="s">
        <v>735</v>
      </c>
      <c r="C72" s="243"/>
      <c r="D72" s="244"/>
      <c r="E72" s="243"/>
      <c r="F72" s="245"/>
      <c r="G72" s="245"/>
      <c r="H72" s="245"/>
      <c r="I72" s="246">
        <f>H69</f>
        <v>0.2</v>
      </c>
    </row>
    <row r="73" spans="1:9" s="80" customFormat="1" ht="24.95" customHeight="1" x14ac:dyDescent="0.3">
      <c r="A73" s="247"/>
      <c r="B73" s="248"/>
      <c r="C73" s="243"/>
      <c r="D73" s="244"/>
      <c r="E73" s="243"/>
      <c r="F73" s="245"/>
      <c r="G73" s="245"/>
      <c r="H73" s="360">
        <v>100</v>
      </c>
      <c r="I73" s="250">
        <f>SUM(I71:I72)</f>
        <v>0.8</v>
      </c>
    </row>
    <row r="74" spans="1:9" s="80" customFormat="1" ht="24.95" customHeight="1" x14ac:dyDescent="0.3">
      <c r="A74" s="247"/>
      <c r="B74" s="248"/>
      <c r="C74" s="243"/>
      <c r="D74" s="244"/>
      <c r="E74" s="243"/>
      <c r="F74" s="245"/>
      <c r="G74" s="390" t="s">
        <v>8</v>
      </c>
      <c r="H74" s="390"/>
      <c r="I74" s="250">
        <f>+I73*H73</f>
        <v>80</v>
      </c>
    </row>
    <row r="75" spans="1:9" s="80" customFormat="1" ht="24.95" customHeight="1" x14ac:dyDescent="0.3">
      <c r="A75" s="247"/>
      <c r="B75" s="248"/>
      <c r="C75" s="243"/>
      <c r="D75" s="244"/>
      <c r="E75" s="243"/>
      <c r="F75" s="245"/>
      <c r="G75" s="360" t="s">
        <v>15</v>
      </c>
      <c r="H75" s="360">
        <f>CEILING(I74,0.1)/1000</f>
        <v>0.08</v>
      </c>
      <c r="I75" s="280" t="s">
        <v>64</v>
      </c>
    </row>
    <row r="76" spans="1:9" s="80" customFormat="1" ht="84.75" customHeight="1" x14ac:dyDescent="0.3">
      <c r="A76" s="241">
        <v>12</v>
      </c>
      <c r="B76" s="333" t="s">
        <v>1174</v>
      </c>
      <c r="C76" s="243"/>
      <c r="D76" s="244"/>
      <c r="E76" s="243"/>
      <c r="F76" s="245"/>
      <c r="G76" s="245"/>
      <c r="H76" s="245"/>
      <c r="I76" s="246"/>
    </row>
    <row r="77" spans="1:9" s="80" customFormat="1" ht="24.95" customHeight="1" x14ac:dyDescent="0.25">
      <c r="A77" s="247"/>
      <c r="B77" s="248" t="s">
        <v>601</v>
      </c>
      <c r="C77" s="243">
        <v>2</v>
      </c>
      <c r="D77" s="244" t="s">
        <v>14</v>
      </c>
      <c r="E77" s="243">
        <v>2</v>
      </c>
      <c r="F77" s="245">
        <v>2.4</v>
      </c>
      <c r="G77" s="245"/>
      <c r="H77" s="245">
        <v>2.1</v>
      </c>
      <c r="I77" s="246">
        <f t="shared" ref="I77:I85" si="1">PRODUCT(C77:H77)</f>
        <v>20.16</v>
      </c>
    </row>
    <row r="78" spans="1:9" s="80" customFormat="1" ht="24.95" customHeight="1" x14ac:dyDescent="0.25">
      <c r="A78" s="247"/>
      <c r="B78" s="248" t="s">
        <v>612</v>
      </c>
      <c r="C78" s="243">
        <v>3</v>
      </c>
      <c r="D78" s="244">
        <v>2</v>
      </c>
      <c r="E78" s="251">
        <v>0.5</v>
      </c>
      <c r="F78" s="245">
        <v>2.4</v>
      </c>
      <c r="G78" s="245"/>
      <c r="H78" s="245">
        <v>1.2</v>
      </c>
      <c r="I78" s="246">
        <f t="shared" si="1"/>
        <v>8.6399999999999988</v>
      </c>
    </row>
    <row r="79" spans="1:9" s="80" customFormat="1" ht="24.95" customHeight="1" x14ac:dyDescent="0.25">
      <c r="A79" s="247"/>
      <c r="B79" s="248" t="s">
        <v>736</v>
      </c>
      <c r="C79" s="243">
        <v>1</v>
      </c>
      <c r="D79" s="244">
        <v>2</v>
      </c>
      <c r="E79" s="243">
        <v>1</v>
      </c>
      <c r="F79" s="245">
        <v>9.5</v>
      </c>
      <c r="G79" s="245"/>
      <c r="H79" s="245">
        <v>1.5</v>
      </c>
      <c r="I79" s="246">
        <f t="shared" si="1"/>
        <v>28.5</v>
      </c>
    </row>
    <row r="80" spans="1:9" s="80" customFormat="1" ht="24.95" customHeight="1" x14ac:dyDescent="0.25">
      <c r="A80" s="247"/>
      <c r="B80" s="248" t="s">
        <v>755</v>
      </c>
      <c r="C80" s="243">
        <v>1</v>
      </c>
      <c r="D80" s="244"/>
      <c r="E80" s="243">
        <v>1</v>
      </c>
      <c r="F80" s="245">
        <v>9.5</v>
      </c>
      <c r="G80" s="245">
        <v>0.115</v>
      </c>
      <c r="H80" s="245"/>
      <c r="I80" s="246">
        <f t="shared" si="1"/>
        <v>1.0925</v>
      </c>
    </row>
    <row r="81" spans="1:9" s="80" customFormat="1" ht="24.95" customHeight="1" x14ac:dyDescent="0.25">
      <c r="A81" s="247"/>
      <c r="B81" s="248" t="s">
        <v>769</v>
      </c>
      <c r="C81" s="243">
        <v>2</v>
      </c>
      <c r="D81" s="244"/>
      <c r="E81" s="243">
        <v>5</v>
      </c>
      <c r="F81" s="245">
        <v>9.5</v>
      </c>
      <c r="G81" s="245">
        <v>0.115</v>
      </c>
      <c r="H81" s="245"/>
      <c r="I81" s="246">
        <f t="shared" si="1"/>
        <v>10.925000000000001</v>
      </c>
    </row>
    <row r="82" spans="1:9" s="80" customFormat="1" ht="24.95" customHeight="1" x14ac:dyDescent="0.25">
      <c r="A82" s="247"/>
      <c r="B82" s="248" t="s">
        <v>737</v>
      </c>
      <c r="C82" s="243">
        <v>2</v>
      </c>
      <c r="D82" s="244" t="s">
        <v>14</v>
      </c>
      <c r="E82" s="243">
        <v>1</v>
      </c>
      <c r="F82" s="245">
        <v>0.9</v>
      </c>
      <c r="G82" s="245"/>
      <c r="H82" s="245">
        <v>2.1</v>
      </c>
      <c r="I82" s="246">
        <f t="shared" si="1"/>
        <v>3.7800000000000002</v>
      </c>
    </row>
    <row r="83" spans="1:9" s="80" customFormat="1" ht="24.95" customHeight="1" x14ac:dyDescent="0.25">
      <c r="A83" s="247"/>
      <c r="B83" s="248" t="s">
        <v>756</v>
      </c>
      <c r="C83" s="243">
        <v>1</v>
      </c>
      <c r="D83" s="244"/>
      <c r="E83" s="243">
        <v>1</v>
      </c>
      <c r="F83" s="245">
        <v>0.9</v>
      </c>
      <c r="G83" s="245">
        <v>0.23</v>
      </c>
      <c r="H83" s="245"/>
      <c r="I83" s="246">
        <f t="shared" si="1"/>
        <v>0.20700000000000002</v>
      </c>
    </row>
    <row r="84" spans="1:9" s="80" customFormat="1" ht="24.95" customHeight="1" x14ac:dyDescent="0.25">
      <c r="A84" s="247"/>
      <c r="B84" s="248" t="s">
        <v>736</v>
      </c>
      <c r="C84" s="243">
        <v>2</v>
      </c>
      <c r="D84" s="244" t="s">
        <v>14</v>
      </c>
      <c r="E84" s="243">
        <v>2</v>
      </c>
      <c r="F84" s="245">
        <v>2.4</v>
      </c>
      <c r="G84" s="245"/>
      <c r="H84" s="245">
        <v>1.1000000000000001</v>
      </c>
      <c r="I84" s="246">
        <f t="shared" si="1"/>
        <v>10.56</v>
      </c>
    </row>
    <row r="85" spans="1:9" s="80" customFormat="1" ht="24.95" customHeight="1" x14ac:dyDescent="0.25">
      <c r="A85" s="247"/>
      <c r="B85" s="248" t="s">
        <v>736</v>
      </c>
      <c r="C85" s="243">
        <v>2</v>
      </c>
      <c r="D85" s="244"/>
      <c r="E85" s="243">
        <v>1</v>
      </c>
      <c r="F85" s="245">
        <v>2.4</v>
      </c>
      <c r="G85" s="245">
        <v>0.23</v>
      </c>
      <c r="H85" s="245"/>
      <c r="I85" s="246">
        <f t="shared" si="1"/>
        <v>1.1040000000000001</v>
      </c>
    </row>
    <row r="86" spans="1:9" s="80" customFormat="1" ht="24.95" customHeight="1" x14ac:dyDescent="0.3">
      <c r="A86" s="247"/>
      <c r="B86" s="248"/>
      <c r="C86" s="243"/>
      <c r="D86" s="244"/>
      <c r="E86" s="243"/>
      <c r="F86" s="245"/>
      <c r="G86" s="390" t="s">
        <v>8</v>
      </c>
      <c r="H86" s="390"/>
      <c r="I86" s="250">
        <f>SUM(I77:I85)</f>
        <v>84.968499999999992</v>
      </c>
    </row>
    <row r="87" spans="1:9" s="80" customFormat="1" ht="24.95" customHeight="1" x14ac:dyDescent="0.3">
      <c r="A87" s="247"/>
      <c r="B87" s="248"/>
      <c r="C87" s="243"/>
      <c r="D87" s="244"/>
      <c r="E87" s="243"/>
      <c r="F87" s="245"/>
      <c r="G87" s="360" t="s">
        <v>15</v>
      </c>
      <c r="H87" s="250">
        <f>CEILING(I86,0.1)</f>
        <v>85</v>
      </c>
      <c r="I87" s="280" t="s">
        <v>43</v>
      </c>
    </row>
    <row r="88" spans="1:9" s="80" customFormat="1" ht="63" customHeight="1" x14ac:dyDescent="0.3">
      <c r="A88" s="241">
        <v>13</v>
      </c>
      <c r="B88" s="333" t="s">
        <v>1159</v>
      </c>
      <c r="C88" s="243"/>
      <c r="D88" s="244"/>
      <c r="E88" s="243"/>
      <c r="F88" s="245"/>
      <c r="G88" s="245"/>
      <c r="H88" s="245"/>
      <c r="I88" s="246"/>
    </row>
    <row r="89" spans="1:9" s="80" customFormat="1" ht="24.95" customHeight="1" x14ac:dyDescent="0.25">
      <c r="A89" s="247"/>
      <c r="B89" s="248" t="s">
        <v>601</v>
      </c>
      <c r="C89" s="243">
        <v>2</v>
      </c>
      <c r="D89" s="244" t="s">
        <v>14</v>
      </c>
      <c r="E89" s="243">
        <v>2</v>
      </c>
      <c r="F89" s="245">
        <v>2.4</v>
      </c>
      <c r="G89" s="245"/>
      <c r="H89" s="245">
        <v>2.1</v>
      </c>
      <c r="I89" s="246">
        <f t="shared" ref="I89:I97" si="2">PRODUCT(C89:H89)</f>
        <v>20.16</v>
      </c>
    </row>
    <row r="90" spans="1:9" s="80" customFormat="1" ht="24.95" customHeight="1" x14ac:dyDescent="0.25">
      <c r="A90" s="247"/>
      <c r="B90" s="248" t="s">
        <v>612</v>
      </c>
      <c r="C90" s="243">
        <v>3</v>
      </c>
      <c r="D90" s="244">
        <v>2</v>
      </c>
      <c r="E90" s="251">
        <v>0.5</v>
      </c>
      <c r="F90" s="245">
        <v>2.4</v>
      </c>
      <c r="G90" s="245"/>
      <c r="H90" s="245">
        <v>1.2</v>
      </c>
      <c r="I90" s="246">
        <f t="shared" si="2"/>
        <v>8.6399999999999988</v>
      </c>
    </row>
    <row r="91" spans="1:9" s="80" customFormat="1" ht="24.95" customHeight="1" x14ac:dyDescent="0.25">
      <c r="A91" s="247"/>
      <c r="B91" s="248" t="s">
        <v>736</v>
      </c>
      <c r="C91" s="243">
        <v>1</v>
      </c>
      <c r="D91" s="244">
        <v>2</v>
      </c>
      <c r="E91" s="243">
        <v>1</v>
      </c>
      <c r="F91" s="245">
        <v>9.5</v>
      </c>
      <c r="G91" s="245"/>
      <c r="H91" s="245">
        <v>1.5</v>
      </c>
      <c r="I91" s="246">
        <f t="shared" si="2"/>
        <v>28.5</v>
      </c>
    </row>
    <row r="92" spans="1:9" s="80" customFormat="1" ht="24.95" customHeight="1" x14ac:dyDescent="0.25">
      <c r="A92" s="247"/>
      <c r="B92" s="248" t="s">
        <v>755</v>
      </c>
      <c r="C92" s="243">
        <v>1</v>
      </c>
      <c r="D92" s="244"/>
      <c r="E92" s="243">
        <v>1</v>
      </c>
      <c r="F92" s="245">
        <v>9.5</v>
      </c>
      <c r="G92" s="245">
        <v>0.115</v>
      </c>
      <c r="H92" s="245"/>
      <c r="I92" s="246">
        <f t="shared" si="2"/>
        <v>1.0925</v>
      </c>
    </row>
    <row r="93" spans="1:9" s="80" customFormat="1" ht="24.95" customHeight="1" x14ac:dyDescent="0.25">
      <c r="A93" s="247"/>
      <c r="B93" s="248" t="s">
        <v>769</v>
      </c>
      <c r="C93" s="243">
        <v>2</v>
      </c>
      <c r="D93" s="244"/>
      <c r="E93" s="243">
        <v>5</v>
      </c>
      <c r="F93" s="245">
        <v>9.5</v>
      </c>
      <c r="G93" s="245">
        <v>0.115</v>
      </c>
      <c r="H93" s="245"/>
      <c r="I93" s="246">
        <f t="shared" si="2"/>
        <v>10.925000000000001</v>
      </c>
    </row>
    <row r="94" spans="1:9" s="80" customFormat="1" ht="24.95" customHeight="1" x14ac:dyDescent="0.25">
      <c r="A94" s="247"/>
      <c r="B94" s="248" t="s">
        <v>737</v>
      </c>
      <c r="C94" s="243">
        <v>2</v>
      </c>
      <c r="D94" s="244" t="s">
        <v>14</v>
      </c>
      <c r="E94" s="243">
        <v>1</v>
      </c>
      <c r="F94" s="245">
        <v>0.9</v>
      </c>
      <c r="G94" s="245"/>
      <c r="H94" s="245">
        <v>2.1</v>
      </c>
      <c r="I94" s="246">
        <f t="shared" si="2"/>
        <v>3.7800000000000002</v>
      </c>
    </row>
    <row r="95" spans="1:9" s="80" customFormat="1" ht="24.95" customHeight="1" x14ac:dyDescent="0.25">
      <c r="A95" s="247"/>
      <c r="B95" s="248" t="s">
        <v>756</v>
      </c>
      <c r="C95" s="243">
        <v>1</v>
      </c>
      <c r="D95" s="244"/>
      <c r="E95" s="243">
        <v>1</v>
      </c>
      <c r="F95" s="245">
        <v>0.9</v>
      </c>
      <c r="G95" s="245">
        <v>0.23</v>
      </c>
      <c r="H95" s="245"/>
      <c r="I95" s="246">
        <f t="shared" si="2"/>
        <v>0.20700000000000002</v>
      </c>
    </row>
    <row r="96" spans="1:9" s="80" customFormat="1" ht="24.95" customHeight="1" x14ac:dyDescent="0.25">
      <c r="A96" s="247"/>
      <c r="B96" s="248" t="s">
        <v>736</v>
      </c>
      <c r="C96" s="243">
        <v>2</v>
      </c>
      <c r="D96" s="244" t="s">
        <v>14</v>
      </c>
      <c r="E96" s="243">
        <v>2</v>
      </c>
      <c r="F96" s="245">
        <v>2.4</v>
      </c>
      <c r="G96" s="245"/>
      <c r="H96" s="245">
        <v>1.1000000000000001</v>
      </c>
      <c r="I96" s="246">
        <f t="shared" si="2"/>
        <v>10.56</v>
      </c>
    </row>
    <row r="97" spans="1:9" s="80" customFormat="1" ht="24.95" customHeight="1" x14ac:dyDescent="0.25">
      <c r="A97" s="247"/>
      <c r="B97" s="248" t="s">
        <v>736</v>
      </c>
      <c r="C97" s="243">
        <v>2</v>
      </c>
      <c r="D97" s="244"/>
      <c r="E97" s="243">
        <v>1</v>
      </c>
      <c r="F97" s="245">
        <v>2.4</v>
      </c>
      <c r="G97" s="245">
        <v>0.23</v>
      </c>
      <c r="H97" s="245"/>
      <c r="I97" s="246">
        <f t="shared" si="2"/>
        <v>1.1040000000000001</v>
      </c>
    </row>
    <row r="98" spans="1:9" s="80" customFormat="1" ht="24.95" customHeight="1" x14ac:dyDescent="0.3">
      <c r="A98" s="247"/>
      <c r="B98" s="248"/>
      <c r="C98" s="243"/>
      <c r="D98" s="244"/>
      <c r="E98" s="243"/>
      <c r="F98" s="245"/>
      <c r="G98" s="390" t="s">
        <v>8</v>
      </c>
      <c r="H98" s="390"/>
      <c r="I98" s="250">
        <f>SUM(I89:I97)</f>
        <v>84.968499999999992</v>
      </c>
    </row>
    <row r="99" spans="1:9" s="80" customFormat="1" ht="24.95" customHeight="1" x14ac:dyDescent="0.3">
      <c r="A99" s="247"/>
      <c r="B99" s="248"/>
      <c r="C99" s="243"/>
      <c r="D99" s="244"/>
      <c r="E99" s="243"/>
      <c r="F99" s="245"/>
      <c r="G99" s="360" t="s">
        <v>15</v>
      </c>
      <c r="H99" s="250">
        <f>CEILING(I98,0.1)</f>
        <v>85</v>
      </c>
      <c r="I99" s="280" t="s">
        <v>43</v>
      </c>
    </row>
    <row r="100" spans="1:9" s="80" customFormat="1" ht="67.5" customHeight="1" x14ac:dyDescent="0.3">
      <c r="A100" s="241">
        <v>14</v>
      </c>
      <c r="B100" s="333" t="s">
        <v>1160</v>
      </c>
      <c r="C100" s="243"/>
      <c r="D100" s="244"/>
      <c r="E100" s="243"/>
      <c r="F100" s="245"/>
      <c r="G100" s="245"/>
      <c r="H100" s="245"/>
      <c r="I100" s="246"/>
    </row>
    <row r="101" spans="1:9" s="80" customFormat="1" ht="24.95" customHeight="1" x14ac:dyDescent="0.25">
      <c r="A101" s="247"/>
      <c r="B101" s="248" t="s">
        <v>617</v>
      </c>
      <c r="C101" s="243">
        <v>1</v>
      </c>
      <c r="D101" s="244" t="s">
        <v>14</v>
      </c>
      <c r="E101" s="243">
        <v>1</v>
      </c>
      <c r="F101" s="245">
        <v>39.9</v>
      </c>
      <c r="G101" s="245"/>
      <c r="H101" s="245">
        <v>4.8</v>
      </c>
      <c r="I101" s="246">
        <f t="shared" ref="I101:I161" si="3">PRODUCT(C101:H101)</f>
        <v>191.51999999999998</v>
      </c>
    </row>
    <row r="102" spans="1:9" s="80" customFormat="1" ht="24.95" customHeight="1" x14ac:dyDescent="0.25">
      <c r="A102" s="247"/>
      <c r="B102" s="248" t="s">
        <v>618</v>
      </c>
      <c r="C102" s="243">
        <v>2</v>
      </c>
      <c r="D102" s="244">
        <v>2</v>
      </c>
      <c r="E102" s="251">
        <v>0.5</v>
      </c>
      <c r="F102" s="245">
        <v>2.7</v>
      </c>
      <c r="G102" s="245"/>
      <c r="H102" s="245">
        <v>2</v>
      </c>
      <c r="I102" s="246">
        <f t="shared" si="3"/>
        <v>10.8</v>
      </c>
    </row>
    <row r="103" spans="1:9" s="80" customFormat="1" ht="24.95" customHeight="1" x14ac:dyDescent="0.25">
      <c r="A103" s="247"/>
      <c r="B103" s="248" t="s">
        <v>467</v>
      </c>
      <c r="C103" s="243">
        <v>1</v>
      </c>
      <c r="D103" s="244" t="s">
        <v>14</v>
      </c>
      <c r="E103" s="243">
        <v>-6</v>
      </c>
      <c r="F103" s="245">
        <v>1.2</v>
      </c>
      <c r="G103" s="245"/>
      <c r="H103" s="245">
        <v>1.65</v>
      </c>
      <c r="I103" s="246">
        <f t="shared" si="3"/>
        <v>-11.879999999999999</v>
      </c>
    </row>
    <row r="104" spans="1:9" s="80" customFormat="1" ht="24.95" customHeight="1" x14ac:dyDescent="0.25">
      <c r="A104" s="247"/>
      <c r="B104" s="248" t="s">
        <v>440</v>
      </c>
      <c r="C104" s="243">
        <v>1</v>
      </c>
      <c r="D104" s="244" t="s">
        <v>14</v>
      </c>
      <c r="E104" s="243">
        <v>-5</v>
      </c>
      <c r="F104" s="245">
        <v>1.3</v>
      </c>
      <c r="G104" s="245"/>
      <c r="H104" s="245">
        <v>2.5</v>
      </c>
      <c r="I104" s="246">
        <f t="shared" si="3"/>
        <v>-16.25</v>
      </c>
    </row>
    <row r="105" spans="1:9" s="80" customFormat="1" ht="24.95" customHeight="1" x14ac:dyDescent="0.25">
      <c r="A105" s="247"/>
      <c r="B105" s="248" t="s">
        <v>619</v>
      </c>
      <c r="C105" s="243">
        <v>1</v>
      </c>
      <c r="D105" s="244" t="s">
        <v>14</v>
      </c>
      <c r="E105" s="243">
        <v>-1</v>
      </c>
      <c r="F105" s="245">
        <v>3</v>
      </c>
      <c r="G105" s="245"/>
      <c r="H105" s="245">
        <v>2.5</v>
      </c>
      <c r="I105" s="246">
        <f t="shared" si="3"/>
        <v>-7.5</v>
      </c>
    </row>
    <row r="106" spans="1:9" s="80" customFormat="1" ht="24.95" customHeight="1" x14ac:dyDescent="0.25">
      <c r="A106" s="247"/>
      <c r="B106" s="248" t="s">
        <v>620</v>
      </c>
      <c r="C106" s="243">
        <v>1</v>
      </c>
      <c r="D106" s="252">
        <v>-0.5</v>
      </c>
      <c r="E106" s="253">
        <v>3.14</v>
      </c>
      <c r="F106" s="245">
        <v>1.5</v>
      </c>
      <c r="G106" s="245">
        <v>1.5</v>
      </c>
      <c r="H106" s="245"/>
      <c r="I106" s="246">
        <f t="shared" si="3"/>
        <v>-3.5324999999999998</v>
      </c>
    </row>
    <row r="107" spans="1:9" s="80" customFormat="1" ht="24.95" customHeight="1" x14ac:dyDescent="0.25">
      <c r="A107" s="247"/>
      <c r="B107" s="248" t="s">
        <v>621</v>
      </c>
      <c r="C107" s="243">
        <v>1</v>
      </c>
      <c r="D107" s="244" t="s">
        <v>14</v>
      </c>
      <c r="E107" s="243">
        <v>6</v>
      </c>
      <c r="F107" s="245">
        <v>5.7</v>
      </c>
      <c r="G107" s="245">
        <v>0.56000000000000005</v>
      </c>
      <c r="H107" s="245"/>
      <c r="I107" s="246">
        <f t="shared" si="3"/>
        <v>19.152000000000005</v>
      </c>
    </row>
    <row r="108" spans="1:9" s="80" customFormat="1" ht="24.95" customHeight="1" x14ac:dyDescent="0.25">
      <c r="A108" s="247"/>
      <c r="B108" s="248" t="s">
        <v>622</v>
      </c>
      <c r="C108" s="243">
        <v>1</v>
      </c>
      <c r="D108" s="244" t="s">
        <v>14</v>
      </c>
      <c r="E108" s="243">
        <v>5</v>
      </c>
      <c r="F108" s="245">
        <v>6.3</v>
      </c>
      <c r="G108" s="245">
        <v>0.56000000000000005</v>
      </c>
      <c r="H108" s="245"/>
      <c r="I108" s="246">
        <f t="shared" si="3"/>
        <v>17.64</v>
      </c>
    </row>
    <row r="109" spans="1:9" s="80" customFormat="1" ht="24.95" customHeight="1" x14ac:dyDescent="0.25">
      <c r="A109" s="247"/>
      <c r="B109" s="248" t="s">
        <v>623</v>
      </c>
      <c r="C109" s="243">
        <v>1</v>
      </c>
      <c r="D109" s="244" t="s">
        <v>14</v>
      </c>
      <c r="E109" s="243">
        <v>2</v>
      </c>
      <c r="F109" s="245">
        <v>2.5</v>
      </c>
      <c r="G109" s="245">
        <v>0.56000000000000005</v>
      </c>
      <c r="H109" s="245"/>
      <c r="I109" s="246">
        <f t="shared" si="3"/>
        <v>2.8000000000000003</v>
      </c>
    </row>
    <row r="110" spans="1:9" s="80" customFormat="1" ht="24.95" customHeight="1" x14ac:dyDescent="0.25">
      <c r="A110" s="247"/>
      <c r="B110" s="248" t="s">
        <v>624</v>
      </c>
      <c r="C110" s="243">
        <v>1</v>
      </c>
      <c r="D110" s="252">
        <v>0.5</v>
      </c>
      <c r="E110" s="253">
        <v>3.14</v>
      </c>
      <c r="F110" s="245">
        <v>1.5</v>
      </c>
      <c r="G110" s="245">
        <v>0.56000000000000005</v>
      </c>
      <c r="H110" s="245"/>
      <c r="I110" s="246">
        <f t="shared" si="3"/>
        <v>1.3188000000000002</v>
      </c>
    </row>
    <row r="111" spans="1:9" s="80" customFormat="1" ht="24.95" customHeight="1" x14ac:dyDescent="0.25">
      <c r="A111" s="247"/>
      <c r="B111" s="248" t="s">
        <v>625</v>
      </c>
      <c r="C111" s="243">
        <v>1</v>
      </c>
      <c r="D111" s="244" t="s">
        <v>14</v>
      </c>
      <c r="E111" s="243">
        <v>1</v>
      </c>
      <c r="F111" s="245">
        <v>20.399999999999999</v>
      </c>
      <c r="G111" s="245"/>
      <c r="H111" s="245">
        <v>4.8</v>
      </c>
      <c r="I111" s="246">
        <f t="shared" si="3"/>
        <v>97.919999999999987</v>
      </c>
    </row>
    <row r="112" spans="1:9" s="80" customFormat="1" ht="24.95" customHeight="1" x14ac:dyDescent="0.25">
      <c r="A112" s="247"/>
      <c r="B112" s="248" t="s">
        <v>627</v>
      </c>
      <c r="C112" s="243">
        <v>2</v>
      </c>
      <c r="D112" s="244">
        <v>2</v>
      </c>
      <c r="E112" s="251">
        <v>0.5</v>
      </c>
      <c r="F112" s="245">
        <v>2.7</v>
      </c>
      <c r="G112" s="245"/>
      <c r="H112" s="245">
        <v>2</v>
      </c>
      <c r="I112" s="246">
        <f t="shared" si="3"/>
        <v>10.8</v>
      </c>
    </row>
    <row r="113" spans="1:9" s="80" customFormat="1" ht="24.95" customHeight="1" x14ac:dyDescent="0.25">
      <c r="A113" s="247"/>
      <c r="B113" s="248" t="s">
        <v>440</v>
      </c>
      <c r="C113" s="243">
        <v>1</v>
      </c>
      <c r="D113" s="244" t="s">
        <v>14</v>
      </c>
      <c r="E113" s="243">
        <v>-3</v>
      </c>
      <c r="F113" s="245">
        <v>1.3</v>
      </c>
      <c r="G113" s="245"/>
      <c r="H113" s="245">
        <v>2.5</v>
      </c>
      <c r="I113" s="246">
        <f t="shared" si="3"/>
        <v>-9.75</v>
      </c>
    </row>
    <row r="114" spans="1:9" s="80" customFormat="1" ht="24.95" customHeight="1" x14ac:dyDescent="0.25">
      <c r="A114" s="247"/>
      <c r="B114" s="248" t="s">
        <v>619</v>
      </c>
      <c r="C114" s="243">
        <v>1</v>
      </c>
      <c r="D114" s="244" t="s">
        <v>14</v>
      </c>
      <c r="E114" s="243">
        <v>-1</v>
      </c>
      <c r="F114" s="245">
        <v>3</v>
      </c>
      <c r="G114" s="245"/>
      <c r="H114" s="245">
        <v>2.5</v>
      </c>
      <c r="I114" s="246">
        <f t="shared" si="3"/>
        <v>-7.5</v>
      </c>
    </row>
    <row r="115" spans="1:9" s="80" customFormat="1" ht="24.95" customHeight="1" x14ac:dyDescent="0.25">
      <c r="A115" s="247"/>
      <c r="B115" s="248" t="s">
        <v>619</v>
      </c>
      <c r="C115" s="243">
        <v>1</v>
      </c>
      <c r="D115" s="244" t="s">
        <v>14</v>
      </c>
      <c r="E115" s="243">
        <v>-1</v>
      </c>
      <c r="F115" s="245">
        <v>3</v>
      </c>
      <c r="G115" s="245"/>
      <c r="H115" s="245">
        <v>2.5</v>
      </c>
      <c r="I115" s="246">
        <f>PRODUCT(C115:H115)</f>
        <v>-7.5</v>
      </c>
    </row>
    <row r="116" spans="1:9" s="80" customFormat="1" ht="24.95" customHeight="1" x14ac:dyDescent="0.25">
      <c r="A116" s="247"/>
      <c r="B116" s="248" t="s">
        <v>620</v>
      </c>
      <c r="C116" s="243">
        <v>1</v>
      </c>
      <c r="D116" s="252">
        <v>-0.5</v>
      </c>
      <c r="E116" s="253">
        <v>3.14</v>
      </c>
      <c r="F116" s="245">
        <v>1.5</v>
      </c>
      <c r="G116" s="245">
        <v>1.5</v>
      </c>
      <c r="H116" s="245"/>
      <c r="I116" s="246">
        <f t="shared" si="3"/>
        <v>-3.5324999999999998</v>
      </c>
    </row>
    <row r="117" spans="1:9" s="80" customFormat="1" ht="24.95" customHeight="1" x14ac:dyDescent="0.25">
      <c r="A117" s="247"/>
      <c r="B117" s="248" t="s">
        <v>622</v>
      </c>
      <c r="C117" s="243">
        <v>1</v>
      </c>
      <c r="D117" s="244" t="s">
        <v>14</v>
      </c>
      <c r="E117" s="243">
        <v>3</v>
      </c>
      <c r="F117" s="245">
        <v>6.3</v>
      </c>
      <c r="G117" s="245">
        <v>0.56000000000000005</v>
      </c>
      <c r="H117" s="245"/>
      <c r="I117" s="246">
        <f t="shared" si="3"/>
        <v>10.584</v>
      </c>
    </row>
    <row r="118" spans="1:9" s="80" customFormat="1" ht="24.95" customHeight="1" x14ac:dyDescent="0.25">
      <c r="A118" s="247"/>
      <c r="B118" s="248" t="s">
        <v>623</v>
      </c>
      <c r="C118" s="243">
        <v>1</v>
      </c>
      <c r="D118" s="244" t="s">
        <v>14</v>
      </c>
      <c r="E118" s="243">
        <v>2</v>
      </c>
      <c r="F118" s="245">
        <v>2.5</v>
      </c>
      <c r="G118" s="245">
        <v>0.56000000000000005</v>
      </c>
      <c r="H118" s="245"/>
      <c r="I118" s="246">
        <f t="shared" si="3"/>
        <v>2.8000000000000003</v>
      </c>
    </row>
    <row r="119" spans="1:9" s="80" customFormat="1" ht="24.95" customHeight="1" x14ac:dyDescent="0.25">
      <c r="A119" s="247"/>
      <c r="B119" s="248" t="s">
        <v>624</v>
      </c>
      <c r="C119" s="243">
        <v>1</v>
      </c>
      <c r="D119" s="252">
        <v>0.5</v>
      </c>
      <c r="E119" s="253">
        <v>3.14</v>
      </c>
      <c r="F119" s="245">
        <v>1.5</v>
      </c>
      <c r="G119" s="245">
        <v>0.56000000000000005</v>
      </c>
      <c r="H119" s="245"/>
      <c r="I119" s="246">
        <f t="shared" si="3"/>
        <v>1.3188000000000002</v>
      </c>
    </row>
    <row r="120" spans="1:9" s="80" customFormat="1" ht="24.95" customHeight="1" x14ac:dyDescent="0.25">
      <c r="A120" s="247"/>
      <c r="B120" s="248" t="s">
        <v>626</v>
      </c>
      <c r="C120" s="243">
        <v>1</v>
      </c>
      <c r="D120" s="244" t="s">
        <v>14</v>
      </c>
      <c r="E120" s="243">
        <v>1</v>
      </c>
      <c r="F120" s="245">
        <v>14.1</v>
      </c>
      <c r="G120" s="245"/>
      <c r="H120" s="245">
        <v>4.8</v>
      </c>
      <c r="I120" s="246">
        <f t="shared" si="3"/>
        <v>67.679999999999993</v>
      </c>
    </row>
    <row r="121" spans="1:9" s="80" customFormat="1" ht="24.95" customHeight="1" x14ac:dyDescent="0.25">
      <c r="A121" s="247"/>
      <c r="B121" s="248" t="s">
        <v>440</v>
      </c>
      <c r="C121" s="243">
        <v>1</v>
      </c>
      <c r="D121" s="244" t="s">
        <v>14</v>
      </c>
      <c r="E121" s="243">
        <v>-1</v>
      </c>
      <c r="F121" s="245">
        <v>1.3</v>
      </c>
      <c r="G121" s="245"/>
      <c r="H121" s="245">
        <v>2.5</v>
      </c>
      <c r="I121" s="246">
        <f t="shared" si="3"/>
        <v>-3.25</v>
      </c>
    </row>
    <row r="122" spans="1:9" s="80" customFormat="1" ht="24.95" customHeight="1" x14ac:dyDescent="0.25">
      <c r="A122" s="247"/>
      <c r="B122" s="248" t="s">
        <v>619</v>
      </c>
      <c r="C122" s="243">
        <v>1</v>
      </c>
      <c r="D122" s="244" t="s">
        <v>14</v>
      </c>
      <c r="E122" s="243">
        <v>-1</v>
      </c>
      <c r="F122" s="245">
        <v>3</v>
      </c>
      <c r="G122" s="245"/>
      <c r="H122" s="245">
        <v>2.5</v>
      </c>
      <c r="I122" s="246">
        <f t="shared" si="3"/>
        <v>-7.5</v>
      </c>
    </row>
    <row r="123" spans="1:9" s="80" customFormat="1" ht="24.95" customHeight="1" x14ac:dyDescent="0.25">
      <c r="A123" s="247"/>
      <c r="B123" s="248" t="s">
        <v>620</v>
      </c>
      <c r="C123" s="243">
        <v>1</v>
      </c>
      <c r="D123" s="252">
        <v>-0.5</v>
      </c>
      <c r="E123" s="253">
        <v>3.14</v>
      </c>
      <c r="F123" s="245">
        <v>1.5</v>
      </c>
      <c r="G123" s="245">
        <v>1.5</v>
      </c>
      <c r="H123" s="245"/>
      <c r="I123" s="246">
        <f t="shared" si="3"/>
        <v>-3.5324999999999998</v>
      </c>
    </row>
    <row r="124" spans="1:9" s="80" customFormat="1" ht="24.95" customHeight="1" x14ac:dyDescent="0.25">
      <c r="A124" s="247"/>
      <c r="B124" s="248" t="s">
        <v>622</v>
      </c>
      <c r="C124" s="243">
        <v>1</v>
      </c>
      <c r="D124" s="244" t="s">
        <v>14</v>
      </c>
      <c r="E124" s="243">
        <v>1</v>
      </c>
      <c r="F124" s="245">
        <v>6.3</v>
      </c>
      <c r="G124" s="245">
        <v>0.56000000000000005</v>
      </c>
      <c r="H124" s="245"/>
      <c r="I124" s="246">
        <f t="shared" si="3"/>
        <v>3.528</v>
      </c>
    </row>
    <row r="125" spans="1:9" s="80" customFormat="1" ht="24.95" customHeight="1" x14ac:dyDescent="0.25">
      <c r="A125" s="247"/>
      <c r="B125" s="248" t="s">
        <v>628</v>
      </c>
      <c r="C125" s="243">
        <v>1</v>
      </c>
      <c r="D125" s="244" t="s">
        <v>14</v>
      </c>
      <c r="E125" s="243">
        <v>1</v>
      </c>
      <c r="F125" s="245">
        <v>16.8</v>
      </c>
      <c r="G125" s="245"/>
      <c r="H125" s="245">
        <v>4.8</v>
      </c>
      <c r="I125" s="246">
        <f t="shared" si="3"/>
        <v>80.64</v>
      </c>
    </row>
    <row r="126" spans="1:9" s="80" customFormat="1" ht="24.95" customHeight="1" x14ac:dyDescent="0.25">
      <c r="A126" s="247"/>
      <c r="B126" s="248" t="s">
        <v>627</v>
      </c>
      <c r="C126" s="243">
        <v>2</v>
      </c>
      <c r="D126" s="244">
        <v>2</v>
      </c>
      <c r="E126" s="251">
        <v>0.5</v>
      </c>
      <c r="F126" s="245">
        <v>2.7</v>
      </c>
      <c r="G126" s="245"/>
      <c r="H126" s="245">
        <v>2</v>
      </c>
      <c r="I126" s="246">
        <f t="shared" si="3"/>
        <v>10.8</v>
      </c>
    </row>
    <row r="127" spans="1:9" s="80" customFormat="1" ht="24.95" customHeight="1" x14ac:dyDescent="0.25">
      <c r="A127" s="247"/>
      <c r="B127" s="248" t="s">
        <v>440</v>
      </c>
      <c r="C127" s="243">
        <v>1</v>
      </c>
      <c r="D127" s="244" t="s">
        <v>14</v>
      </c>
      <c r="E127" s="243">
        <v>-3</v>
      </c>
      <c r="F127" s="245">
        <v>1.3</v>
      </c>
      <c r="G127" s="245"/>
      <c r="H127" s="245">
        <v>2.5</v>
      </c>
      <c r="I127" s="246">
        <f t="shared" si="3"/>
        <v>-9.75</v>
      </c>
    </row>
    <row r="128" spans="1:9" s="80" customFormat="1" ht="24.95" customHeight="1" x14ac:dyDescent="0.25">
      <c r="A128" s="247"/>
      <c r="B128" s="248" t="s">
        <v>622</v>
      </c>
      <c r="C128" s="243">
        <v>1</v>
      </c>
      <c r="D128" s="244" t="s">
        <v>14</v>
      </c>
      <c r="E128" s="243">
        <v>3</v>
      </c>
      <c r="F128" s="245">
        <v>6.3</v>
      </c>
      <c r="G128" s="245">
        <v>0.56000000000000005</v>
      </c>
      <c r="H128" s="245"/>
      <c r="I128" s="246">
        <f t="shared" si="3"/>
        <v>10.584</v>
      </c>
    </row>
    <row r="129" spans="1:9" s="80" customFormat="1" ht="24.95" customHeight="1" x14ac:dyDescent="0.25">
      <c r="A129" s="247"/>
      <c r="B129" s="248" t="s">
        <v>629</v>
      </c>
      <c r="C129" s="243">
        <v>1</v>
      </c>
      <c r="D129" s="244" t="s">
        <v>14</v>
      </c>
      <c r="E129" s="243">
        <v>1</v>
      </c>
      <c r="F129" s="245">
        <v>16.8</v>
      </c>
      <c r="G129" s="245"/>
      <c r="H129" s="245">
        <v>4.8</v>
      </c>
      <c r="I129" s="246">
        <f t="shared" si="3"/>
        <v>80.64</v>
      </c>
    </row>
    <row r="130" spans="1:9" s="80" customFormat="1" ht="24.95" customHeight="1" x14ac:dyDescent="0.25">
      <c r="A130" s="247"/>
      <c r="B130" s="248" t="s">
        <v>630</v>
      </c>
      <c r="C130" s="243">
        <v>2</v>
      </c>
      <c r="D130" s="244">
        <v>2</v>
      </c>
      <c r="E130" s="251">
        <v>0.5</v>
      </c>
      <c r="F130" s="245">
        <v>2.7</v>
      </c>
      <c r="G130" s="245"/>
      <c r="H130" s="245">
        <v>2</v>
      </c>
      <c r="I130" s="246">
        <f t="shared" si="3"/>
        <v>10.8</v>
      </c>
    </row>
    <row r="131" spans="1:9" s="80" customFormat="1" ht="24.95" customHeight="1" x14ac:dyDescent="0.25">
      <c r="A131" s="247"/>
      <c r="B131" s="248" t="s">
        <v>467</v>
      </c>
      <c r="C131" s="243">
        <v>1</v>
      </c>
      <c r="D131" s="244" t="s">
        <v>14</v>
      </c>
      <c r="E131" s="243">
        <v>-1</v>
      </c>
      <c r="F131" s="245">
        <v>1.2</v>
      </c>
      <c r="G131" s="245"/>
      <c r="H131" s="245">
        <v>1.65</v>
      </c>
      <c r="I131" s="246">
        <f t="shared" si="3"/>
        <v>-1.9799999999999998</v>
      </c>
    </row>
    <row r="132" spans="1:9" s="80" customFormat="1" ht="24.95" customHeight="1" x14ac:dyDescent="0.25">
      <c r="A132" s="247"/>
      <c r="B132" s="248" t="s">
        <v>440</v>
      </c>
      <c r="C132" s="243">
        <v>1</v>
      </c>
      <c r="D132" s="244" t="s">
        <v>14</v>
      </c>
      <c r="E132" s="243">
        <v>-1</v>
      </c>
      <c r="F132" s="245">
        <v>1.3</v>
      </c>
      <c r="G132" s="245"/>
      <c r="H132" s="245">
        <v>2.5</v>
      </c>
      <c r="I132" s="246">
        <f t="shared" si="3"/>
        <v>-3.25</v>
      </c>
    </row>
    <row r="133" spans="1:9" s="80" customFormat="1" ht="24.95" customHeight="1" x14ac:dyDescent="0.25">
      <c r="A133" s="247"/>
      <c r="B133" s="248" t="s">
        <v>621</v>
      </c>
      <c r="C133" s="243">
        <v>1</v>
      </c>
      <c r="D133" s="244" t="s">
        <v>14</v>
      </c>
      <c r="E133" s="243">
        <v>1</v>
      </c>
      <c r="F133" s="245">
        <v>5.7</v>
      </c>
      <c r="G133" s="245">
        <v>0.56000000000000005</v>
      </c>
      <c r="H133" s="245"/>
      <c r="I133" s="246">
        <f t="shared" si="3"/>
        <v>3.1920000000000006</v>
      </c>
    </row>
    <row r="134" spans="1:9" s="80" customFormat="1" ht="24.95" customHeight="1" x14ac:dyDescent="0.25">
      <c r="A134" s="247"/>
      <c r="B134" s="248" t="s">
        <v>622</v>
      </c>
      <c r="C134" s="243">
        <v>1</v>
      </c>
      <c r="D134" s="244" t="s">
        <v>14</v>
      </c>
      <c r="E134" s="243">
        <v>1</v>
      </c>
      <c r="F134" s="245">
        <v>6.3</v>
      </c>
      <c r="G134" s="245">
        <v>0.56000000000000005</v>
      </c>
      <c r="H134" s="245"/>
      <c r="I134" s="246">
        <f t="shared" si="3"/>
        <v>3.528</v>
      </c>
    </row>
    <row r="135" spans="1:9" s="80" customFormat="1" ht="24.95" customHeight="1" x14ac:dyDescent="0.25">
      <c r="A135" s="247"/>
      <c r="B135" s="248" t="s">
        <v>631</v>
      </c>
      <c r="C135" s="243">
        <v>1</v>
      </c>
      <c r="D135" s="244" t="s">
        <v>14</v>
      </c>
      <c r="E135" s="243">
        <v>1</v>
      </c>
      <c r="F135" s="245">
        <v>26.445</v>
      </c>
      <c r="G135" s="245"/>
      <c r="H135" s="245">
        <v>3.3</v>
      </c>
      <c r="I135" s="246">
        <f t="shared" si="3"/>
        <v>87.268500000000003</v>
      </c>
    </row>
    <row r="136" spans="1:9" s="80" customFormat="1" ht="24.95" customHeight="1" x14ac:dyDescent="0.25">
      <c r="A136" s="247"/>
      <c r="B136" s="248" t="s">
        <v>633</v>
      </c>
      <c r="C136" s="243">
        <v>1</v>
      </c>
      <c r="D136" s="244" t="s">
        <v>14</v>
      </c>
      <c r="E136" s="243">
        <v>1</v>
      </c>
      <c r="F136" s="245">
        <v>26.445</v>
      </c>
      <c r="G136" s="245"/>
      <c r="H136" s="245">
        <v>1.3</v>
      </c>
      <c r="I136" s="246">
        <f t="shared" si="3"/>
        <v>34.378500000000003</v>
      </c>
    </row>
    <row r="137" spans="1:9" s="80" customFormat="1" ht="24.95" customHeight="1" x14ac:dyDescent="0.25">
      <c r="A137" s="247"/>
      <c r="B137" s="248" t="s">
        <v>632</v>
      </c>
      <c r="C137" s="243">
        <v>1</v>
      </c>
      <c r="D137" s="244" t="s">
        <v>14</v>
      </c>
      <c r="E137" s="243">
        <v>-2</v>
      </c>
      <c r="F137" s="245">
        <v>0.23</v>
      </c>
      <c r="G137" s="245"/>
      <c r="H137" s="245">
        <v>1.3</v>
      </c>
      <c r="I137" s="246">
        <f t="shared" si="3"/>
        <v>-0.59800000000000009</v>
      </c>
    </row>
    <row r="138" spans="1:9" s="80" customFormat="1" ht="24.95" customHeight="1" x14ac:dyDescent="0.25">
      <c r="A138" s="247"/>
      <c r="B138" s="248" t="s">
        <v>635</v>
      </c>
      <c r="C138" s="243">
        <v>2</v>
      </c>
      <c r="D138" s="244" t="s">
        <v>14</v>
      </c>
      <c r="E138" s="243">
        <v>2</v>
      </c>
      <c r="F138" s="245">
        <v>2.4</v>
      </c>
      <c r="G138" s="245"/>
      <c r="H138" s="245">
        <v>2.4</v>
      </c>
      <c r="I138" s="246">
        <f t="shared" si="3"/>
        <v>23.04</v>
      </c>
    </row>
    <row r="139" spans="1:9" s="80" customFormat="1" ht="24.95" customHeight="1" x14ac:dyDescent="0.25">
      <c r="A139" s="247"/>
      <c r="B139" s="248" t="s">
        <v>634</v>
      </c>
      <c r="C139" s="243">
        <v>2</v>
      </c>
      <c r="D139" s="244">
        <v>2</v>
      </c>
      <c r="E139" s="251">
        <v>0.5</v>
      </c>
      <c r="F139" s="245">
        <v>2.4</v>
      </c>
      <c r="G139" s="245"/>
      <c r="H139" s="245">
        <v>0.5</v>
      </c>
      <c r="I139" s="246">
        <f t="shared" si="3"/>
        <v>2.4</v>
      </c>
    </row>
    <row r="140" spans="1:9" s="80" customFormat="1" ht="24.95" customHeight="1" x14ac:dyDescent="0.25">
      <c r="A140" s="247"/>
      <c r="B140" s="248" t="s">
        <v>637</v>
      </c>
      <c r="C140" s="243">
        <v>1</v>
      </c>
      <c r="D140" s="244" t="s">
        <v>14</v>
      </c>
      <c r="E140" s="243">
        <v>1</v>
      </c>
      <c r="F140" s="245">
        <v>26.445</v>
      </c>
      <c r="G140" s="245"/>
      <c r="H140" s="245">
        <v>1.3</v>
      </c>
      <c r="I140" s="246">
        <f t="shared" si="3"/>
        <v>34.378500000000003</v>
      </c>
    </row>
    <row r="141" spans="1:9" s="80" customFormat="1" ht="24.95" customHeight="1" x14ac:dyDescent="0.25">
      <c r="A141" s="247"/>
      <c r="B141" s="248" t="s">
        <v>638</v>
      </c>
      <c r="C141" s="243">
        <v>1</v>
      </c>
      <c r="D141" s="244" t="s">
        <v>14</v>
      </c>
      <c r="E141" s="243">
        <v>1</v>
      </c>
      <c r="F141" s="245">
        <v>14.3</v>
      </c>
      <c r="G141" s="245"/>
      <c r="H141" s="245">
        <v>3.3</v>
      </c>
      <c r="I141" s="246">
        <f t="shared" si="3"/>
        <v>47.19</v>
      </c>
    </row>
    <row r="142" spans="1:9" s="80" customFormat="1" ht="24.95" customHeight="1" x14ac:dyDescent="0.25">
      <c r="A142" s="247"/>
      <c r="B142" s="248" t="s">
        <v>639</v>
      </c>
      <c r="C142" s="243">
        <v>1</v>
      </c>
      <c r="D142" s="244" t="s">
        <v>14</v>
      </c>
      <c r="E142" s="243">
        <v>1</v>
      </c>
      <c r="F142" s="245">
        <v>14.3</v>
      </c>
      <c r="G142" s="245"/>
      <c r="H142" s="245">
        <v>1.3</v>
      </c>
      <c r="I142" s="246">
        <f t="shared" si="3"/>
        <v>18.59</v>
      </c>
    </row>
    <row r="143" spans="1:9" s="80" customFormat="1" ht="24.95" customHeight="1" x14ac:dyDescent="0.25">
      <c r="A143" s="247"/>
      <c r="B143" s="248" t="s">
        <v>634</v>
      </c>
      <c r="C143" s="243">
        <v>1</v>
      </c>
      <c r="D143" s="244">
        <v>2</v>
      </c>
      <c r="E143" s="251">
        <v>0.5</v>
      </c>
      <c r="F143" s="245">
        <v>2.4</v>
      </c>
      <c r="G143" s="245"/>
      <c r="H143" s="245">
        <v>0.5</v>
      </c>
      <c r="I143" s="246">
        <f t="shared" si="3"/>
        <v>1.2</v>
      </c>
    </row>
    <row r="144" spans="1:9" s="80" customFormat="1" ht="24.95" customHeight="1" x14ac:dyDescent="0.25">
      <c r="A144" s="247"/>
      <c r="B144" s="248" t="s">
        <v>636</v>
      </c>
      <c r="C144" s="243">
        <v>1</v>
      </c>
      <c r="D144" s="244" t="s">
        <v>14</v>
      </c>
      <c r="E144" s="243">
        <v>1</v>
      </c>
      <c r="F144" s="245">
        <v>18</v>
      </c>
      <c r="G144" s="245"/>
      <c r="H144" s="245">
        <v>1.3</v>
      </c>
      <c r="I144" s="246">
        <f t="shared" si="3"/>
        <v>23.400000000000002</v>
      </c>
    </row>
    <row r="145" spans="1:9" s="80" customFormat="1" ht="24.95" customHeight="1" x14ac:dyDescent="0.25">
      <c r="A145" s="247"/>
      <c r="B145" s="248" t="s">
        <v>640</v>
      </c>
      <c r="C145" s="243">
        <v>1</v>
      </c>
      <c r="D145" s="244" t="s">
        <v>14</v>
      </c>
      <c r="E145" s="243">
        <v>1</v>
      </c>
      <c r="F145" s="245">
        <v>26.445</v>
      </c>
      <c r="G145" s="245"/>
      <c r="H145" s="245">
        <v>1.5</v>
      </c>
      <c r="I145" s="246">
        <f t="shared" si="3"/>
        <v>39.667500000000004</v>
      </c>
    </row>
    <row r="146" spans="1:9" s="80" customFormat="1" ht="24.95" customHeight="1" x14ac:dyDescent="0.25">
      <c r="A146" s="247"/>
      <c r="B146" s="248" t="s">
        <v>641</v>
      </c>
      <c r="C146" s="243">
        <v>1</v>
      </c>
      <c r="D146" s="244" t="s">
        <v>14</v>
      </c>
      <c r="E146" s="243">
        <v>1</v>
      </c>
      <c r="F146" s="245">
        <v>18</v>
      </c>
      <c r="G146" s="245"/>
      <c r="H146" s="245">
        <v>1.5</v>
      </c>
      <c r="I146" s="246">
        <f t="shared" si="3"/>
        <v>27</v>
      </c>
    </row>
    <row r="147" spans="1:9" s="80" customFormat="1" ht="24.95" customHeight="1" x14ac:dyDescent="0.25">
      <c r="A147" s="247"/>
      <c r="B147" s="248" t="s">
        <v>642</v>
      </c>
      <c r="C147" s="243">
        <v>1</v>
      </c>
      <c r="D147" s="244" t="s">
        <v>14</v>
      </c>
      <c r="E147" s="243">
        <v>1</v>
      </c>
      <c r="F147" s="245">
        <v>4.7</v>
      </c>
      <c r="G147" s="245"/>
      <c r="H147" s="245">
        <v>4.8</v>
      </c>
      <c r="I147" s="246">
        <f t="shared" si="3"/>
        <v>22.56</v>
      </c>
    </row>
    <row r="148" spans="1:9" s="80" customFormat="1" ht="24.95" customHeight="1" x14ac:dyDescent="0.25">
      <c r="A148" s="247"/>
      <c r="B148" s="248" t="s">
        <v>643</v>
      </c>
      <c r="C148" s="243">
        <v>1</v>
      </c>
      <c r="D148" s="244" t="s">
        <v>14</v>
      </c>
      <c r="E148" s="243">
        <v>1</v>
      </c>
      <c r="F148" s="245">
        <v>4.7</v>
      </c>
      <c r="G148" s="245"/>
      <c r="H148" s="245">
        <v>4.8</v>
      </c>
      <c r="I148" s="246">
        <f t="shared" si="3"/>
        <v>22.56</v>
      </c>
    </row>
    <row r="149" spans="1:9" s="80" customFormat="1" ht="24.95" customHeight="1" x14ac:dyDescent="0.25">
      <c r="A149" s="247"/>
      <c r="B149" s="248" t="s">
        <v>644</v>
      </c>
      <c r="C149" s="243">
        <v>1</v>
      </c>
      <c r="D149" s="244" t="s">
        <v>14</v>
      </c>
      <c r="E149" s="243">
        <v>1</v>
      </c>
      <c r="F149" s="245">
        <v>4.8</v>
      </c>
      <c r="G149" s="245"/>
      <c r="H149" s="245">
        <v>2.25</v>
      </c>
      <c r="I149" s="246">
        <f t="shared" si="3"/>
        <v>10.799999999999999</v>
      </c>
    </row>
    <row r="150" spans="1:9" s="80" customFormat="1" ht="24.95" customHeight="1" x14ac:dyDescent="0.25">
      <c r="A150" s="247"/>
      <c r="B150" s="248" t="s">
        <v>646</v>
      </c>
      <c r="C150" s="243">
        <v>2</v>
      </c>
      <c r="D150" s="244" t="s">
        <v>14</v>
      </c>
      <c r="E150" s="243">
        <v>1</v>
      </c>
      <c r="F150" s="245">
        <v>4.8</v>
      </c>
      <c r="G150" s="245"/>
      <c r="H150" s="245">
        <v>2.25</v>
      </c>
      <c r="I150" s="246">
        <f t="shared" si="3"/>
        <v>21.599999999999998</v>
      </c>
    </row>
    <row r="151" spans="1:9" s="80" customFormat="1" ht="24.95" customHeight="1" x14ac:dyDescent="0.25">
      <c r="A151" s="247"/>
      <c r="B151" s="248" t="s">
        <v>645</v>
      </c>
      <c r="C151" s="243">
        <v>2</v>
      </c>
      <c r="D151" s="244" t="s">
        <v>14</v>
      </c>
      <c r="E151" s="243">
        <v>-1</v>
      </c>
      <c r="F151" s="245">
        <v>1.1000000000000001</v>
      </c>
      <c r="G151" s="245"/>
      <c r="H151" s="245">
        <v>2.2000000000000002</v>
      </c>
      <c r="I151" s="246">
        <f t="shared" si="3"/>
        <v>-4.8400000000000007</v>
      </c>
    </row>
    <row r="152" spans="1:9" s="80" customFormat="1" ht="24.95" customHeight="1" x14ac:dyDescent="0.25">
      <c r="A152" s="247"/>
      <c r="B152" s="248" t="s">
        <v>647</v>
      </c>
      <c r="C152" s="243">
        <v>2</v>
      </c>
      <c r="D152" s="244" t="s">
        <v>14</v>
      </c>
      <c r="E152" s="243">
        <v>1</v>
      </c>
      <c r="F152" s="245">
        <v>2.09</v>
      </c>
      <c r="G152" s="245"/>
      <c r="H152" s="245">
        <v>2.25</v>
      </c>
      <c r="I152" s="246">
        <f t="shared" si="3"/>
        <v>9.4049999999999994</v>
      </c>
    </row>
    <row r="153" spans="1:9" s="80" customFormat="1" ht="24.95" customHeight="1" x14ac:dyDescent="0.25">
      <c r="A153" s="247"/>
      <c r="B153" s="248" t="s">
        <v>649</v>
      </c>
      <c r="C153" s="243">
        <v>2</v>
      </c>
      <c r="D153" s="244" t="s">
        <v>14</v>
      </c>
      <c r="E153" s="243">
        <v>-1</v>
      </c>
      <c r="F153" s="245">
        <v>0.75</v>
      </c>
      <c r="G153" s="245"/>
      <c r="H153" s="245">
        <v>2.2000000000000002</v>
      </c>
      <c r="I153" s="246">
        <f t="shared" si="3"/>
        <v>-3.3000000000000003</v>
      </c>
    </row>
    <row r="154" spans="1:9" s="80" customFormat="1" ht="24.95" customHeight="1" x14ac:dyDescent="0.25">
      <c r="A154" s="247"/>
      <c r="B154" s="248" t="s">
        <v>648</v>
      </c>
      <c r="C154" s="243">
        <v>2</v>
      </c>
      <c r="D154" s="244" t="s">
        <v>14</v>
      </c>
      <c r="E154" s="243">
        <v>2</v>
      </c>
      <c r="F154" s="245">
        <v>2.7</v>
      </c>
      <c r="G154" s="245"/>
      <c r="H154" s="245">
        <v>2.2000000000000002</v>
      </c>
      <c r="I154" s="246">
        <f t="shared" si="3"/>
        <v>23.760000000000005</v>
      </c>
    </row>
    <row r="155" spans="1:9" s="80" customFormat="1" ht="24.95" customHeight="1" x14ac:dyDescent="0.25">
      <c r="A155" s="247"/>
      <c r="B155" s="248" t="s">
        <v>645</v>
      </c>
      <c r="C155" s="243">
        <v>2</v>
      </c>
      <c r="D155" s="244" t="s">
        <v>14</v>
      </c>
      <c r="E155" s="243">
        <v>-1</v>
      </c>
      <c r="F155" s="245">
        <v>1.1000000000000001</v>
      </c>
      <c r="G155" s="245"/>
      <c r="H155" s="245">
        <v>2.2000000000000002</v>
      </c>
      <c r="I155" s="246">
        <f t="shared" si="3"/>
        <v>-4.8400000000000007</v>
      </c>
    </row>
    <row r="156" spans="1:9" s="80" customFormat="1" ht="24.95" customHeight="1" x14ac:dyDescent="0.25">
      <c r="A156" s="247"/>
      <c r="B156" s="248" t="s">
        <v>649</v>
      </c>
      <c r="C156" s="243">
        <v>2</v>
      </c>
      <c r="D156" s="244" t="s">
        <v>14</v>
      </c>
      <c r="E156" s="243">
        <v>-1</v>
      </c>
      <c r="F156" s="245">
        <v>0.75</v>
      </c>
      <c r="G156" s="245"/>
      <c r="H156" s="245">
        <v>2.2000000000000002</v>
      </c>
      <c r="I156" s="246">
        <f t="shared" si="3"/>
        <v>-3.3000000000000003</v>
      </c>
    </row>
    <row r="157" spans="1:9" s="80" customFormat="1" ht="24.95" customHeight="1" x14ac:dyDescent="0.25">
      <c r="A157" s="247"/>
      <c r="B157" s="248" t="s">
        <v>650</v>
      </c>
      <c r="C157" s="243">
        <v>2</v>
      </c>
      <c r="D157" s="244" t="s">
        <v>14</v>
      </c>
      <c r="E157" s="243">
        <v>1</v>
      </c>
      <c r="F157" s="245">
        <v>5.5</v>
      </c>
      <c r="G157" s="245">
        <v>0.23</v>
      </c>
      <c r="H157" s="245"/>
      <c r="I157" s="246">
        <f t="shared" si="3"/>
        <v>2.5300000000000002</v>
      </c>
    </row>
    <row r="158" spans="1:9" s="80" customFormat="1" ht="24.95" customHeight="1" x14ac:dyDescent="0.25">
      <c r="A158" s="247"/>
      <c r="B158" s="248" t="s">
        <v>651</v>
      </c>
      <c r="C158" s="243">
        <v>2</v>
      </c>
      <c r="D158" s="244" t="s">
        <v>14</v>
      </c>
      <c r="E158" s="243">
        <v>1</v>
      </c>
      <c r="F158" s="245">
        <v>5.15</v>
      </c>
      <c r="G158" s="245">
        <v>0.23</v>
      </c>
      <c r="H158" s="245"/>
      <c r="I158" s="246">
        <f t="shared" si="3"/>
        <v>2.3690000000000002</v>
      </c>
    </row>
    <row r="159" spans="1:9" s="80" customFormat="1" ht="24.95" customHeight="1" x14ac:dyDescent="0.25">
      <c r="A159" s="247"/>
      <c r="B159" s="248" t="s">
        <v>652</v>
      </c>
      <c r="C159" s="243">
        <v>1</v>
      </c>
      <c r="D159" s="244" t="s">
        <v>14</v>
      </c>
      <c r="E159" s="243">
        <v>1</v>
      </c>
      <c r="F159" s="245">
        <v>7</v>
      </c>
      <c r="G159" s="245"/>
      <c r="H159" s="245">
        <v>2.0299999999999998</v>
      </c>
      <c r="I159" s="246">
        <f t="shared" si="3"/>
        <v>14.209999999999999</v>
      </c>
    </row>
    <row r="160" spans="1:9" s="80" customFormat="1" ht="24.95" customHeight="1" x14ac:dyDescent="0.25">
      <c r="A160" s="247"/>
      <c r="B160" s="248" t="s">
        <v>649</v>
      </c>
      <c r="C160" s="243">
        <v>1</v>
      </c>
      <c r="D160" s="244" t="s">
        <v>14</v>
      </c>
      <c r="E160" s="243">
        <v>-1</v>
      </c>
      <c r="F160" s="245">
        <v>0.75</v>
      </c>
      <c r="G160" s="245"/>
      <c r="H160" s="245">
        <v>2.2000000000000002</v>
      </c>
      <c r="I160" s="246">
        <f t="shared" si="3"/>
        <v>-1.6500000000000001</v>
      </c>
    </row>
    <row r="161" spans="1:9" s="80" customFormat="1" ht="24.95" customHeight="1" x14ac:dyDescent="0.25">
      <c r="A161" s="247"/>
      <c r="B161" s="248" t="s">
        <v>651</v>
      </c>
      <c r="C161" s="243">
        <v>2</v>
      </c>
      <c r="D161" s="244" t="s">
        <v>14</v>
      </c>
      <c r="E161" s="243">
        <v>1</v>
      </c>
      <c r="F161" s="245">
        <v>5.15</v>
      </c>
      <c r="G161" s="245">
        <v>0.115</v>
      </c>
      <c r="H161" s="245"/>
      <c r="I161" s="246">
        <f t="shared" si="3"/>
        <v>1.1845000000000001</v>
      </c>
    </row>
    <row r="162" spans="1:9" s="80" customFormat="1" ht="24.95" customHeight="1" x14ac:dyDescent="0.3">
      <c r="A162" s="247"/>
      <c r="B162" s="248"/>
      <c r="C162" s="243"/>
      <c r="D162" s="244"/>
      <c r="E162" s="243"/>
      <c r="F162" s="245"/>
      <c r="G162" s="390" t="s">
        <v>8</v>
      </c>
      <c r="H162" s="390"/>
      <c r="I162" s="250">
        <f>SUM(I101:I161)</f>
        <v>992.30160000000001</v>
      </c>
    </row>
    <row r="163" spans="1:9" s="80" customFormat="1" ht="24.95" customHeight="1" x14ac:dyDescent="0.3">
      <c r="A163" s="247"/>
      <c r="B163" s="248"/>
      <c r="C163" s="243"/>
      <c r="D163" s="244"/>
      <c r="E163" s="243"/>
      <c r="F163" s="245"/>
      <c r="G163" s="360" t="s">
        <v>15</v>
      </c>
      <c r="H163" s="250">
        <f>CEILING(I162,0.1)</f>
        <v>992.40000000000009</v>
      </c>
      <c r="I163" s="280" t="s">
        <v>43</v>
      </c>
    </row>
    <row r="164" spans="1:9" s="80" customFormat="1" ht="48" customHeight="1" x14ac:dyDescent="0.3">
      <c r="A164" s="241">
        <v>15</v>
      </c>
      <c r="B164" s="332" t="s">
        <v>1175</v>
      </c>
      <c r="C164" s="243"/>
      <c r="D164" s="244"/>
      <c r="E164" s="243"/>
      <c r="F164" s="245"/>
      <c r="G164" s="245"/>
      <c r="H164" s="245"/>
      <c r="I164" s="246"/>
    </row>
    <row r="165" spans="1:9" s="80" customFormat="1" ht="24.95" customHeight="1" x14ac:dyDescent="0.25">
      <c r="A165" s="247"/>
      <c r="B165" s="248" t="s">
        <v>726</v>
      </c>
      <c r="C165" s="243">
        <v>1</v>
      </c>
      <c r="D165" s="244" t="s">
        <v>14</v>
      </c>
      <c r="E165" s="243">
        <v>1</v>
      </c>
      <c r="F165" s="245">
        <v>1.5</v>
      </c>
      <c r="G165" s="245"/>
      <c r="H165" s="245">
        <v>2.1</v>
      </c>
      <c r="I165" s="246">
        <f>PRODUCT(C165:H165)</f>
        <v>3.1500000000000004</v>
      </c>
    </row>
    <row r="166" spans="1:9" s="80" customFormat="1" ht="24.95" customHeight="1" x14ac:dyDescent="0.25">
      <c r="A166" s="247"/>
      <c r="B166" s="248"/>
      <c r="C166" s="243"/>
      <c r="D166" s="244"/>
      <c r="E166" s="243"/>
      <c r="F166" s="245"/>
      <c r="G166" s="245">
        <v>35</v>
      </c>
      <c r="H166" s="245" t="s">
        <v>770</v>
      </c>
      <c r="I166" s="246">
        <f>SUM(I165:I165)</f>
        <v>3.1500000000000004</v>
      </c>
    </row>
    <row r="167" spans="1:9" s="80" customFormat="1" ht="24.95" customHeight="1" x14ac:dyDescent="0.3">
      <c r="A167" s="247"/>
      <c r="B167" s="248"/>
      <c r="C167" s="243"/>
      <c r="D167" s="244"/>
      <c r="E167" s="243"/>
      <c r="F167" s="245"/>
      <c r="G167" s="390" t="s">
        <v>8</v>
      </c>
      <c r="H167" s="390"/>
      <c r="I167" s="250">
        <f>+G166*I166</f>
        <v>110.25000000000001</v>
      </c>
    </row>
    <row r="168" spans="1:9" s="80" customFormat="1" ht="24.95" customHeight="1" x14ac:dyDescent="0.3">
      <c r="A168" s="247"/>
      <c r="B168" s="248"/>
      <c r="C168" s="243"/>
      <c r="D168" s="244"/>
      <c r="E168" s="243"/>
      <c r="F168" s="245"/>
      <c r="G168" s="360" t="s">
        <v>15</v>
      </c>
      <c r="H168" s="250">
        <f>CEILING(I167,0.1)</f>
        <v>110.30000000000001</v>
      </c>
      <c r="I168" s="280" t="s">
        <v>671</v>
      </c>
    </row>
    <row r="169" spans="1:9" s="80" customFormat="1" ht="123.75" customHeight="1" x14ac:dyDescent="0.3">
      <c r="A169" s="241">
        <v>16</v>
      </c>
      <c r="B169" s="332" t="s">
        <v>1152</v>
      </c>
      <c r="C169" s="243"/>
      <c r="D169" s="244"/>
      <c r="E169" s="243"/>
      <c r="F169" s="245"/>
      <c r="G169" s="245"/>
      <c r="H169" s="245"/>
      <c r="I169" s="246"/>
    </row>
    <row r="170" spans="1:9" s="80" customFormat="1" ht="24.95" customHeight="1" x14ac:dyDescent="0.25">
      <c r="A170" s="247"/>
      <c r="B170" s="248" t="s">
        <v>654</v>
      </c>
      <c r="C170" s="243">
        <v>1</v>
      </c>
      <c r="D170" s="244" t="s">
        <v>14</v>
      </c>
      <c r="E170" s="243">
        <v>5</v>
      </c>
      <c r="F170" s="245">
        <v>1.3</v>
      </c>
      <c r="G170" s="245">
        <v>2.6</v>
      </c>
      <c r="H170" s="245">
        <v>2.5</v>
      </c>
      <c r="I170" s="246">
        <f t="shared" ref="I170:I184" si="4">PRODUCT(C170:H170)</f>
        <v>42.250000000000007</v>
      </c>
    </row>
    <row r="171" spans="1:9" s="80" customFormat="1" ht="24.95" customHeight="1" x14ac:dyDescent="0.25">
      <c r="A171" s="247"/>
      <c r="B171" s="248" t="s">
        <v>656</v>
      </c>
      <c r="C171" s="243">
        <v>1</v>
      </c>
      <c r="D171" s="244" t="s">
        <v>14</v>
      </c>
      <c r="E171" s="243">
        <v>6</v>
      </c>
      <c r="F171" s="245">
        <v>1.2</v>
      </c>
      <c r="G171" s="245">
        <v>2.6</v>
      </c>
      <c r="H171" s="245">
        <v>1.65</v>
      </c>
      <c r="I171" s="246">
        <f t="shared" si="4"/>
        <v>30.887999999999998</v>
      </c>
    </row>
    <row r="172" spans="1:9" s="80" customFormat="1" ht="24.95" customHeight="1" x14ac:dyDescent="0.25">
      <c r="A172" s="247"/>
      <c r="B172" s="248" t="s">
        <v>657</v>
      </c>
      <c r="C172" s="243">
        <v>1</v>
      </c>
      <c r="D172" s="244" t="s">
        <v>14</v>
      </c>
      <c r="E172" s="243">
        <v>6</v>
      </c>
      <c r="F172" s="245">
        <v>1.2</v>
      </c>
      <c r="G172" s="245">
        <v>2.6</v>
      </c>
      <c r="H172" s="245">
        <v>1</v>
      </c>
      <c r="I172" s="246">
        <f t="shared" si="4"/>
        <v>18.72</v>
      </c>
    </row>
    <row r="173" spans="1:9" s="80" customFormat="1" ht="24.95" customHeight="1" x14ac:dyDescent="0.25">
      <c r="A173" s="247"/>
      <c r="B173" s="248" t="s">
        <v>655</v>
      </c>
      <c r="C173" s="243">
        <v>1</v>
      </c>
      <c r="D173" s="244" t="s">
        <v>14</v>
      </c>
      <c r="E173" s="243">
        <v>1</v>
      </c>
      <c r="F173" s="245">
        <v>1.3</v>
      </c>
      <c r="G173" s="245">
        <v>2.6</v>
      </c>
      <c r="H173" s="245">
        <v>2.5</v>
      </c>
      <c r="I173" s="246">
        <f t="shared" si="4"/>
        <v>8.4500000000000011</v>
      </c>
    </row>
    <row r="174" spans="1:9" s="80" customFormat="1" ht="24.95" customHeight="1" x14ac:dyDescent="0.25">
      <c r="A174" s="247"/>
      <c r="B174" s="248" t="s">
        <v>658</v>
      </c>
      <c r="C174" s="243">
        <v>1</v>
      </c>
      <c r="D174" s="244" t="s">
        <v>14</v>
      </c>
      <c r="E174" s="243">
        <v>1</v>
      </c>
      <c r="F174" s="245">
        <v>1.2</v>
      </c>
      <c r="G174" s="245">
        <v>2.6</v>
      </c>
      <c r="H174" s="245">
        <v>1.65</v>
      </c>
      <c r="I174" s="246">
        <f t="shared" si="4"/>
        <v>5.1479999999999997</v>
      </c>
    </row>
    <row r="175" spans="1:9" s="80" customFormat="1" ht="24.95" customHeight="1" x14ac:dyDescent="0.25">
      <c r="A175" s="247"/>
      <c r="B175" s="248" t="s">
        <v>659</v>
      </c>
      <c r="C175" s="243">
        <v>1</v>
      </c>
      <c r="D175" s="244" t="s">
        <v>14</v>
      </c>
      <c r="E175" s="243">
        <v>3</v>
      </c>
      <c r="F175" s="245">
        <v>1.3</v>
      </c>
      <c r="G175" s="245">
        <v>2.6</v>
      </c>
      <c r="H175" s="245">
        <v>2.5</v>
      </c>
      <c r="I175" s="246">
        <f t="shared" si="4"/>
        <v>25.35</v>
      </c>
    </row>
    <row r="176" spans="1:9" s="80" customFormat="1" ht="24.95" customHeight="1" x14ac:dyDescent="0.25">
      <c r="A176" s="247"/>
      <c r="B176" s="248" t="s">
        <v>660</v>
      </c>
      <c r="C176" s="243">
        <v>1</v>
      </c>
      <c r="D176" s="244" t="s">
        <v>14</v>
      </c>
      <c r="E176" s="243">
        <v>2</v>
      </c>
      <c r="F176" s="245">
        <v>1.3</v>
      </c>
      <c r="G176" s="245">
        <v>2.6</v>
      </c>
      <c r="H176" s="245">
        <v>2.5</v>
      </c>
      <c r="I176" s="246">
        <f t="shared" si="4"/>
        <v>16.900000000000002</v>
      </c>
    </row>
    <row r="177" spans="1:9" s="80" customFormat="1" ht="24.95" customHeight="1" x14ac:dyDescent="0.25">
      <c r="A177" s="247"/>
      <c r="B177" s="248" t="s">
        <v>661</v>
      </c>
      <c r="C177" s="243">
        <v>1</v>
      </c>
      <c r="D177" s="244" t="s">
        <v>14</v>
      </c>
      <c r="E177" s="243">
        <v>1</v>
      </c>
      <c r="F177" s="245">
        <v>3</v>
      </c>
      <c r="G177" s="245">
        <v>2.6</v>
      </c>
      <c r="H177" s="245">
        <v>2.5</v>
      </c>
      <c r="I177" s="246">
        <f t="shared" si="4"/>
        <v>19.5</v>
      </c>
    </row>
    <row r="178" spans="1:9" s="80" customFormat="1" ht="24.95" customHeight="1" x14ac:dyDescent="0.25">
      <c r="A178" s="247"/>
      <c r="B178" s="248" t="s">
        <v>662</v>
      </c>
      <c r="C178" s="243">
        <v>1</v>
      </c>
      <c r="D178" s="244" t="s">
        <v>14</v>
      </c>
      <c r="E178" s="243">
        <v>1</v>
      </c>
      <c r="F178" s="245">
        <v>1.3</v>
      </c>
      <c r="G178" s="245">
        <v>2.6</v>
      </c>
      <c r="H178" s="245">
        <v>2.5</v>
      </c>
      <c r="I178" s="246">
        <f t="shared" si="4"/>
        <v>8.4500000000000011</v>
      </c>
    </row>
    <row r="179" spans="1:9" s="80" customFormat="1" ht="24.95" customHeight="1" x14ac:dyDescent="0.25">
      <c r="A179" s="247"/>
      <c r="B179" s="248" t="s">
        <v>663</v>
      </c>
      <c r="C179" s="243">
        <v>1</v>
      </c>
      <c r="D179" s="244" t="s">
        <v>14</v>
      </c>
      <c r="E179" s="243">
        <v>1</v>
      </c>
      <c r="F179" s="245">
        <v>1.2</v>
      </c>
      <c r="G179" s="245">
        <v>2.6</v>
      </c>
      <c r="H179" s="245">
        <v>1.65</v>
      </c>
      <c r="I179" s="246">
        <f t="shared" si="4"/>
        <v>5.1479999999999997</v>
      </c>
    </row>
    <row r="180" spans="1:9" s="80" customFormat="1" ht="24.95" customHeight="1" x14ac:dyDescent="0.25">
      <c r="A180" s="247"/>
      <c r="B180" s="248" t="s">
        <v>664</v>
      </c>
      <c r="C180" s="243">
        <v>1</v>
      </c>
      <c r="D180" s="244" t="s">
        <v>14</v>
      </c>
      <c r="E180" s="243">
        <v>7</v>
      </c>
      <c r="F180" s="245">
        <v>2.2999999999999998</v>
      </c>
      <c r="G180" s="245">
        <v>2.6</v>
      </c>
      <c r="H180" s="245">
        <v>1.2</v>
      </c>
      <c r="I180" s="246">
        <f t="shared" si="4"/>
        <v>50.231999999999999</v>
      </c>
    </row>
    <row r="181" spans="1:9" s="80" customFormat="1" ht="24.95" customHeight="1" x14ac:dyDescent="0.25">
      <c r="A181" s="247"/>
      <c r="B181" s="248" t="s">
        <v>664</v>
      </c>
      <c r="C181" s="243">
        <v>1</v>
      </c>
      <c r="D181" s="244" t="s">
        <v>14</v>
      </c>
      <c r="E181" s="243">
        <v>1</v>
      </c>
      <c r="F181" s="245">
        <v>0.95</v>
      </c>
      <c r="G181" s="245">
        <v>2.6</v>
      </c>
      <c r="H181" s="245">
        <v>1.2</v>
      </c>
      <c r="I181" s="246">
        <f t="shared" si="4"/>
        <v>2.9639999999999995</v>
      </c>
    </row>
    <row r="182" spans="1:9" s="80" customFormat="1" ht="24.95" customHeight="1" x14ac:dyDescent="0.25">
      <c r="A182" s="247"/>
      <c r="B182" s="248" t="s">
        <v>665</v>
      </c>
      <c r="C182" s="243">
        <v>1</v>
      </c>
      <c r="D182" s="244" t="s">
        <v>14</v>
      </c>
      <c r="E182" s="243">
        <v>1</v>
      </c>
      <c r="F182" s="245">
        <v>1.95</v>
      </c>
      <c r="G182" s="245">
        <v>2.6</v>
      </c>
      <c r="H182" s="245">
        <v>1.2</v>
      </c>
      <c r="I182" s="246">
        <f t="shared" si="4"/>
        <v>6.0840000000000005</v>
      </c>
    </row>
    <row r="183" spans="1:9" s="80" customFormat="1" ht="24.95" customHeight="1" x14ac:dyDescent="0.25">
      <c r="A183" s="247"/>
      <c r="B183" s="248" t="s">
        <v>665</v>
      </c>
      <c r="C183" s="243">
        <v>1</v>
      </c>
      <c r="D183" s="244" t="s">
        <v>14</v>
      </c>
      <c r="E183" s="243">
        <v>1</v>
      </c>
      <c r="F183" s="245">
        <v>2.15</v>
      </c>
      <c r="G183" s="245">
        <v>2.6</v>
      </c>
      <c r="H183" s="245">
        <v>1.2</v>
      </c>
      <c r="I183" s="246">
        <f t="shared" si="4"/>
        <v>6.7079999999999993</v>
      </c>
    </row>
    <row r="184" spans="1:9" s="80" customFormat="1" ht="24.95" customHeight="1" x14ac:dyDescent="0.25">
      <c r="A184" s="247"/>
      <c r="B184" s="248" t="s">
        <v>665</v>
      </c>
      <c r="C184" s="243">
        <v>1</v>
      </c>
      <c r="D184" s="244" t="s">
        <v>14</v>
      </c>
      <c r="E184" s="243">
        <v>1</v>
      </c>
      <c r="F184" s="245">
        <v>2.2000000000000002</v>
      </c>
      <c r="G184" s="245">
        <v>2.6</v>
      </c>
      <c r="H184" s="245">
        <v>1.2</v>
      </c>
      <c r="I184" s="246">
        <f t="shared" si="4"/>
        <v>6.8640000000000008</v>
      </c>
    </row>
    <row r="185" spans="1:9" s="80" customFormat="1" ht="24.95" customHeight="1" x14ac:dyDescent="0.3">
      <c r="A185" s="247"/>
      <c r="B185" s="248"/>
      <c r="C185" s="243"/>
      <c r="D185" s="244"/>
      <c r="E185" s="243"/>
      <c r="F185" s="245"/>
      <c r="G185" s="390" t="s">
        <v>8</v>
      </c>
      <c r="H185" s="390"/>
      <c r="I185" s="250">
        <f>SUM(I170:I184)</f>
        <v>253.65600000000001</v>
      </c>
    </row>
    <row r="186" spans="1:9" s="80" customFormat="1" ht="24.95" customHeight="1" x14ac:dyDescent="0.3">
      <c r="A186" s="247"/>
      <c r="B186" s="248"/>
      <c r="C186" s="243"/>
      <c r="D186" s="244"/>
      <c r="E186" s="243"/>
      <c r="F186" s="245"/>
      <c r="G186" s="360" t="s">
        <v>15</v>
      </c>
      <c r="H186" s="250">
        <f>CEILING(I185,0.1)</f>
        <v>253.70000000000002</v>
      </c>
      <c r="I186" s="250" t="s">
        <v>43</v>
      </c>
    </row>
    <row r="187" spans="1:9" s="80" customFormat="1" ht="137.25" customHeight="1" x14ac:dyDescent="0.3">
      <c r="A187" s="241">
        <v>17</v>
      </c>
      <c r="B187" s="334" t="s">
        <v>1176</v>
      </c>
      <c r="C187" s="243"/>
      <c r="D187" s="244"/>
      <c r="E187" s="243"/>
      <c r="F187" s="245"/>
      <c r="G187" s="245"/>
      <c r="H187" s="245"/>
      <c r="I187" s="246"/>
    </row>
    <row r="188" spans="1:9" s="80" customFormat="1" ht="24.95" customHeight="1" x14ac:dyDescent="0.25">
      <c r="A188" s="247"/>
      <c r="B188" s="248" t="s">
        <v>656</v>
      </c>
      <c r="C188" s="243">
        <v>1</v>
      </c>
      <c r="D188" s="244" t="s">
        <v>14</v>
      </c>
      <c r="E188" s="243">
        <v>6</v>
      </c>
      <c r="F188" s="245">
        <v>1.2</v>
      </c>
      <c r="G188" s="245"/>
      <c r="H188" s="245">
        <v>1.65</v>
      </c>
      <c r="I188" s="246">
        <f t="shared" ref="I188:I196" si="5">PRODUCT(C188:H188)</f>
        <v>11.879999999999999</v>
      </c>
    </row>
    <row r="189" spans="1:9" s="80" customFormat="1" ht="24.95" customHeight="1" x14ac:dyDescent="0.25">
      <c r="A189" s="247"/>
      <c r="B189" s="248" t="s">
        <v>658</v>
      </c>
      <c r="C189" s="243">
        <v>1</v>
      </c>
      <c r="D189" s="244" t="s">
        <v>14</v>
      </c>
      <c r="E189" s="243">
        <v>1</v>
      </c>
      <c r="F189" s="245">
        <v>1.2</v>
      </c>
      <c r="G189" s="245"/>
      <c r="H189" s="245">
        <v>1.65</v>
      </c>
      <c r="I189" s="246">
        <f t="shared" si="5"/>
        <v>1.9799999999999998</v>
      </c>
    </row>
    <row r="190" spans="1:9" s="80" customFormat="1" ht="24.95" customHeight="1" x14ac:dyDescent="0.25">
      <c r="A190" s="247"/>
      <c r="B190" s="248" t="s">
        <v>661</v>
      </c>
      <c r="C190" s="243">
        <v>1</v>
      </c>
      <c r="D190" s="244" t="s">
        <v>14</v>
      </c>
      <c r="E190" s="243">
        <v>1</v>
      </c>
      <c r="F190" s="245">
        <v>3</v>
      </c>
      <c r="G190" s="245"/>
      <c r="H190" s="245">
        <v>2.5</v>
      </c>
      <c r="I190" s="246">
        <f t="shared" si="5"/>
        <v>7.5</v>
      </c>
    </row>
    <row r="191" spans="1:9" s="80" customFormat="1" ht="24.95" customHeight="1" x14ac:dyDescent="0.25">
      <c r="A191" s="247"/>
      <c r="B191" s="248" t="s">
        <v>662</v>
      </c>
      <c r="C191" s="243">
        <v>1</v>
      </c>
      <c r="D191" s="244" t="s">
        <v>14</v>
      </c>
      <c r="E191" s="243">
        <v>1</v>
      </c>
      <c r="F191" s="245">
        <v>1.3</v>
      </c>
      <c r="G191" s="245"/>
      <c r="H191" s="245">
        <v>2.5</v>
      </c>
      <c r="I191" s="246">
        <f t="shared" si="5"/>
        <v>3.25</v>
      </c>
    </row>
    <row r="192" spans="1:9" s="80" customFormat="1" ht="24.95" customHeight="1" x14ac:dyDescent="0.25">
      <c r="A192" s="247"/>
      <c r="B192" s="248" t="s">
        <v>663</v>
      </c>
      <c r="C192" s="243">
        <v>1</v>
      </c>
      <c r="D192" s="244" t="s">
        <v>14</v>
      </c>
      <c r="E192" s="243">
        <v>1</v>
      </c>
      <c r="F192" s="245">
        <v>1.2</v>
      </c>
      <c r="G192" s="245"/>
      <c r="H192" s="245">
        <v>1.65</v>
      </c>
      <c r="I192" s="246">
        <f t="shared" si="5"/>
        <v>1.9799999999999998</v>
      </c>
    </row>
    <row r="193" spans="1:9" s="80" customFormat="1" ht="24.95" customHeight="1" x14ac:dyDescent="0.25">
      <c r="A193" s="247"/>
      <c r="B193" s="248" t="s">
        <v>667</v>
      </c>
      <c r="C193" s="243">
        <v>1</v>
      </c>
      <c r="D193" s="244" t="s">
        <v>14</v>
      </c>
      <c r="E193" s="243">
        <v>1</v>
      </c>
      <c r="F193" s="245">
        <v>0.9</v>
      </c>
      <c r="G193" s="245"/>
      <c r="H193" s="245">
        <v>2.4</v>
      </c>
      <c r="I193" s="246">
        <f t="shared" si="5"/>
        <v>2.16</v>
      </c>
    </row>
    <row r="194" spans="1:9" s="80" customFormat="1" ht="24.95" customHeight="1" x14ac:dyDescent="0.25">
      <c r="A194" s="247"/>
      <c r="B194" s="248" t="s">
        <v>665</v>
      </c>
      <c r="C194" s="243">
        <v>1</v>
      </c>
      <c r="D194" s="244" t="s">
        <v>14</v>
      </c>
      <c r="E194" s="243">
        <v>1</v>
      </c>
      <c r="F194" s="245">
        <v>1.95</v>
      </c>
      <c r="G194" s="245"/>
      <c r="H194" s="245">
        <v>1.2</v>
      </c>
      <c r="I194" s="246">
        <f t="shared" si="5"/>
        <v>2.34</v>
      </c>
    </row>
    <row r="195" spans="1:9" s="80" customFormat="1" ht="24.95" customHeight="1" x14ac:dyDescent="0.25">
      <c r="A195" s="247"/>
      <c r="B195" s="248" t="s">
        <v>665</v>
      </c>
      <c r="C195" s="243">
        <v>1</v>
      </c>
      <c r="D195" s="244" t="s">
        <v>14</v>
      </c>
      <c r="E195" s="243">
        <v>1</v>
      </c>
      <c r="F195" s="245">
        <v>2.15</v>
      </c>
      <c r="G195" s="245"/>
      <c r="H195" s="245">
        <v>1.2</v>
      </c>
      <c r="I195" s="246">
        <f t="shared" si="5"/>
        <v>2.5799999999999996</v>
      </c>
    </row>
    <row r="196" spans="1:9" s="80" customFormat="1" ht="24.95" customHeight="1" x14ac:dyDescent="0.25">
      <c r="A196" s="247"/>
      <c r="B196" s="248" t="s">
        <v>665</v>
      </c>
      <c r="C196" s="243">
        <v>1</v>
      </c>
      <c r="D196" s="244" t="s">
        <v>14</v>
      </c>
      <c r="E196" s="243">
        <v>1</v>
      </c>
      <c r="F196" s="245">
        <v>2.2000000000000002</v>
      </c>
      <c r="G196" s="245"/>
      <c r="H196" s="245">
        <v>1.2</v>
      </c>
      <c r="I196" s="246">
        <f t="shared" si="5"/>
        <v>2.64</v>
      </c>
    </row>
    <row r="197" spans="1:9" s="80" customFormat="1" ht="24.95" customHeight="1" x14ac:dyDescent="0.25">
      <c r="A197" s="247"/>
      <c r="B197" s="248" t="s">
        <v>668</v>
      </c>
      <c r="C197" s="243">
        <v>1</v>
      </c>
      <c r="D197" s="244" t="s">
        <v>14</v>
      </c>
      <c r="E197" s="243">
        <v>6</v>
      </c>
      <c r="F197" s="245">
        <v>2.2000000000000002</v>
      </c>
      <c r="G197" s="245"/>
      <c r="H197" s="245">
        <v>1.2</v>
      </c>
      <c r="I197" s="246">
        <f>PRODUCT(C197:H197)</f>
        <v>15.84</v>
      </c>
    </row>
    <row r="198" spans="1:9" s="80" customFormat="1" ht="24.95" customHeight="1" x14ac:dyDescent="0.25">
      <c r="A198" s="247"/>
      <c r="B198" s="248" t="s">
        <v>668</v>
      </c>
      <c r="C198" s="243">
        <v>1</v>
      </c>
      <c r="D198" s="244" t="s">
        <v>14</v>
      </c>
      <c r="E198" s="243">
        <v>1</v>
      </c>
      <c r="F198" s="245">
        <v>1.4</v>
      </c>
      <c r="G198" s="245"/>
      <c r="H198" s="245">
        <v>1.2</v>
      </c>
      <c r="I198" s="246">
        <f>PRODUCT(C198:H198)</f>
        <v>1.68</v>
      </c>
    </row>
    <row r="199" spans="1:9" s="80" customFormat="1" ht="24.95" customHeight="1" x14ac:dyDescent="0.25">
      <c r="A199" s="247"/>
      <c r="B199" s="248" t="s">
        <v>669</v>
      </c>
      <c r="C199" s="243">
        <v>1</v>
      </c>
      <c r="D199" s="244" t="s">
        <v>14</v>
      </c>
      <c r="E199" s="243">
        <v>1</v>
      </c>
      <c r="F199" s="245">
        <v>0.9</v>
      </c>
      <c r="G199" s="245"/>
      <c r="H199" s="245">
        <v>2.1</v>
      </c>
      <c r="I199" s="246">
        <f>PRODUCT(C199:H199)</f>
        <v>1.8900000000000001</v>
      </c>
    </row>
    <row r="200" spans="1:9" s="80" customFormat="1" ht="24.95" customHeight="1" x14ac:dyDescent="0.3">
      <c r="A200" s="247"/>
      <c r="B200" s="248"/>
      <c r="C200" s="243"/>
      <c r="D200" s="244"/>
      <c r="E200" s="243"/>
      <c r="F200" s="245"/>
      <c r="G200" s="390" t="s">
        <v>8</v>
      </c>
      <c r="H200" s="390"/>
      <c r="I200" s="250">
        <f>SUM(I188:I199)</f>
        <v>55.720000000000006</v>
      </c>
    </row>
    <row r="201" spans="1:9" s="80" customFormat="1" ht="24.95" customHeight="1" x14ac:dyDescent="0.3">
      <c r="A201" s="247"/>
      <c r="B201" s="248"/>
      <c r="C201" s="243"/>
      <c r="D201" s="244"/>
      <c r="E201" s="243"/>
      <c r="F201" s="245"/>
      <c r="G201" s="360" t="s">
        <v>15</v>
      </c>
      <c r="H201" s="250">
        <f>CEILING(I200,0.1)</f>
        <v>55.800000000000004</v>
      </c>
      <c r="I201" s="250" t="s">
        <v>43</v>
      </c>
    </row>
    <row r="202" spans="1:9" s="80" customFormat="1" ht="90.75" x14ac:dyDescent="0.3">
      <c r="A202" s="241">
        <v>18</v>
      </c>
      <c r="B202" s="330" t="s">
        <v>1177</v>
      </c>
      <c r="C202" s="243"/>
      <c r="D202" s="244"/>
      <c r="E202" s="243"/>
      <c r="F202" s="245"/>
      <c r="G202" s="245"/>
      <c r="H202" s="245"/>
      <c r="I202" s="246"/>
    </row>
    <row r="203" spans="1:9" s="80" customFormat="1" ht="24.95" customHeight="1" x14ac:dyDescent="0.25">
      <c r="A203" s="247"/>
      <c r="B203" s="248" t="s">
        <v>726</v>
      </c>
      <c r="C203" s="243">
        <v>1</v>
      </c>
      <c r="D203" s="244" t="s">
        <v>14</v>
      </c>
      <c r="E203" s="243">
        <v>1</v>
      </c>
      <c r="F203" s="245">
        <v>1.5</v>
      </c>
      <c r="G203" s="245"/>
      <c r="H203" s="245">
        <v>2.1</v>
      </c>
      <c r="I203" s="246">
        <f>PRODUCT(C203:H203)</f>
        <v>3.1500000000000004</v>
      </c>
    </row>
    <row r="204" spans="1:9" s="80" customFormat="1" ht="24.95" customHeight="1" x14ac:dyDescent="0.3">
      <c r="A204" s="247"/>
      <c r="B204" s="248"/>
      <c r="C204" s="243"/>
      <c r="D204" s="244"/>
      <c r="E204" s="243"/>
      <c r="F204" s="245"/>
      <c r="G204" s="390" t="s">
        <v>8</v>
      </c>
      <c r="H204" s="390"/>
      <c r="I204" s="250">
        <f>SUM(I203:I203)</f>
        <v>3.1500000000000004</v>
      </c>
    </row>
    <row r="205" spans="1:9" s="80" customFormat="1" ht="24.95" customHeight="1" x14ac:dyDescent="0.3">
      <c r="A205" s="247"/>
      <c r="B205" s="248"/>
      <c r="C205" s="243"/>
      <c r="D205" s="244"/>
      <c r="E205" s="243"/>
      <c r="F205" s="245"/>
      <c r="G205" s="360" t="s">
        <v>15</v>
      </c>
      <c r="H205" s="250">
        <f>CEILING(I204,0.1)</f>
        <v>3.2</v>
      </c>
      <c r="I205" s="250" t="s">
        <v>43</v>
      </c>
    </row>
    <row r="206" spans="1:9" s="80" customFormat="1" ht="24.95" customHeight="1" x14ac:dyDescent="0.3">
      <c r="A206" s="241">
        <v>19</v>
      </c>
      <c r="B206" s="242" t="s">
        <v>1360</v>
      </c>
      <c r="C206" s="243"/>
      <c r="D206" s="244"/>
      <c r="E206" s="243"/>
      <c r="F206" s="245"/>
      <c r="G206" s="245"/>
      <c r="H206" s="245"/>
      <c r="I206" s="246"/>
    </row>
    <row r="207" spans="1:9" s="80" customFormat="1" ht="24.95" customHeight="1" x14ac:dyDescent="0.25">
      <c r="A207" s="247"/>
      <c r="B207" s="248" t="s">
        <v>668</v>
      </c>
      <c r="C207" s="243">
        <v>1</v>
      </c>
      <c r="D207" s="244" t="s">
        <v>14</v>
      </c>
      <c r="E207" s="243">
        <v>6</v>
      </c>
      <c r="F207" s="245">
        <v>2.2000000000000002</v>
      </c>
      <c r="G207" s="245"/>
      <c r="H207" s="245">
        <v>1.2</v>
      </c>
      <c r="I207" s="246">
        <f>PRODUCT(C207:H207)</f>
        <v>15.84</v>
      </c>
    </row>
    <row r="208" spans="1:9" s="80" customFormat="1" ht="24.95" customHeight="1" x14ac:dyDescent="0.25">
      <c r="A208" s="247"/>
      <c r="B208" s="248" t="s">
        <v>668</v>
      </c>
      <c r="C208" s="243">
        <v>1</v>
      </c>
      <c r="D208" s="244" t="s">
        <v>14</v>
      </c>
      <c r="E208" s="243">
        <v>1</v>
      </c>
      <c r="F208" s="245">
        <v>1.4</v>
      </c>
      <c r="G208" s="245"/>
      <c r="H208" s="245">
        <v>1.2</v>
      </c>
      <c r="I208" s="246">
        <f>PRODUCT(C208:H208)</f>
        <v>1.68</v>
      </c>
    </row>
    <row r="209" spans="1:9" s="80" customFormat="1" ht="24.95" customHeight="1" x14ac:dyDescent="0.3">
      <c r="A209" s="247"/>
      <c r="B209" s="248"/>
      <c r="C209" s="243"/>
      <c r="D209" s="244"/>
      <c r="E209" s="243"/>
      <c r="F209" s="245"/>
      <c r="G209" s="390" t="s">
        <v>8</v>
      </c>
      <c r="H209" s="390"/>
      <c r="I209" s="250">
        <f>SUM(I207:I208)</f>
        <v>17.52</v>
      </c>
    </row>
    <row r="210" spans="1:9" s="80" customFormat="1" ht="24.95" customHeight="1" x14ac:dyDescent="0.3">
      <c r="A210" s="247"/>
      <c r="B210" s="248"/>
      <c r="C210" s="243"/>
      <c r="D210" s="244"/>
      <c r="E210" s="243"/>
      <c r="F210" s="245"/>
      <c r="G210" s="360" t="s">
        <v>15</v>
      </c>
      <c r="H210" s="250">
        <f>CEILING(I209,0.1)</f>
        <v>17.600000000000001</v>
      </c>
      <c r="I210" s="250" t="s">
        <v>43</v>
      </c>
    </row>
    <row r="211" spans="1:9" s="80" customFormat="1" ht="24.95" customHeight="1" x14ac:dyDescent="0.3">
      <c r="A211" s="241">
        <v>20</v>
      </c>
      <c r="B211" s="242" t="s">
        <v>1359</v>
      </c>
      <c r="C211" s="243"/>
      <c r="D211" s="244"/>
      <c r="E211" s="243"/>
      <c r="F211" s="245"/>
      <c r="G211" s="245"/>
      <c r="H211" s="245"/>
      <c r="I211" s="246"/>
    </row>
    <row r="212" spans="1:9" s="80" customFormat="1" ht="24.95" customHeight="1" x14ac:dyDescent="0.25">
      <c r="A212" s="247"/>
      <c r="B212" s="248" t="s">
        <v>664</v>
      </c>
      <c r="C212" s="243">
        <v>1</v>
      </c>
      <c r="D212" s="244" t="s">
        <v>14</v>
      </c>
      <c r="E212" s="243">
        <v>7</v>
      </c>
      <c r="F212" s="245">
        <v>2.2999999999999998</v>
      </c>
      <c r="G212" s="245"/>
      <c r="H212" s="245">
        <v>1.2</v>
      </c>
      <c r="I212" s="246">
        <f>PRODUCT(C212:H212)</f>
        <v>19.319999999999997</v>
      </c>
    </row>
    <row r="213" spans="1:9" s="80" customFormat="1" ht="24.95" customHeight="1" x14ac:dyDescent="0.25">
      <c r="A213" s="247"/>
      <c r="B213" s="248" t="s">
        <v>741</v>
      </c>
      <c r="C213" s="243">
        <v>2</v>
      </c>
      <c r="D213" s="244" t="s">
        <v>14</v>
      </c>
      <c r="E213" s="243">
        <v>-1</v>
      </c>
      <c r="F213" s="245">
        <v>0.95</v>
      </c>
      <c r="G213" s="245"/>
      <c r="H213" s="245">
        <v>1.2</v>
      </c>
      <c r="I213" s="246">
        <f>PRODUCT(C213:H213)</f>
        <v>-2.2799999999999998</v>
      </c>
    </row>
    <row r="214" spans="1:9" s="80" customFormat="1" ht="24.95" customHeight="1" x14ac:dyDescent="0.25">
      <c r="A214" s="247"/>
      <c r="B214" s="248" t="s">
        <v>741</v>
      </c>
      <c r="C214" s="243">
        <v>1</v>
      </c>
      <c r="D214" s="244" t="s">
        <v>14</v>
      </c>
      <c r="E214" s="243">
        <v>-1</v>
      </c>
      <c r="F214" s="245">
        <v>1.5</v>
      </c>
      <c r="G214" s="245"/>
      <c r="H214" s="245">
        <v>1.2</v>
      </c>
      <c r="I214" s="246">
        <f>PRODUCT(C214:H214)</f>
        <v>-1.7999999999999998</v>
      </c>
    </row>
    <row r="215" spans="1:9" s="80" customFormat="1" ht="24.95" customHeight="1" x14ac:dyDescent="0.3">
      <c r="A215" s="247"/>
      <c r="B215" s="248"/>
      <c r="C215" s="243"/>
      <c r="D215" s="244"/>
      <c r="E215" s="243"/>
      <c r="F215" s="245"/>
      <c r="G215" s="390" t="s">
        <v>8</v>
      </c>
      <c r="H215" s="390"/>
      <c r="I215" s="250">
        <f>SUM(I212:I214)</f>
        <v>15.239999999999995</v>
      </c>
    </row>
    <row r="216" spans="1:9" s="80" customFormat="1" ht="24.95" customHeight="1" x14ac:dyDescent="0.3">
      <c r="A216" s="247"/>
      <c r="B216" s="248"/>
      <c r="C216" s="243"/>
      <c r="D216" s="244"/>
      <c r="E216" s="243"/>
      <c r="F216" s="245"/>
      <c r="G216" s="360" t="s">
        <v>15</v>
      </c>
      <c r="H216" s="250">
        <f>CEILING(I215,0.1)</f>
        <v>15.3</v>
      </c>
      <c r="I216" s="250" t="s">
        <v>43</v>
      </c>
    </row>
    <row r="217" spans="1:9" s="24" customFormat="1" ht="105.75" x14ac:dyDescent="0.3">
      <c r="A217" s="294">
        <v>21</v>
      </c>
      <c r="B217" s="335" t="s">
        <v>1153</v>
      </c>
      <c r="C217" s="155"/>
      <c r="D217" s="155"/>
      <c r="E217" s="155"/>
      <c r="F217" s="295"/>
      <c r="G217" s="295"/>
      <c r="H217" s="295"/>
      <c r="I217" s="155"/>
    </row>
    <row r="218" spans="1:9" s="24" customFormat="1" ht="24.95" customHeight="1" x14ac:dyDescent="0.3">
      <c r="A218" s="155"/>
      <c r="B218" s="281" t="s">
        <v>674</v>
      </c>
      <c r="C218" s="155"/>
      <c r="D218" s="155"/>
      <c r="E218" s="155"/>
      <c r="F218" s="295"/>
      <c r="G218" s="295"/>
      <c r="H218" s="295"/>
      <c r="I218" s="155"/>
    </row>
    <row r="219" spans="1:9" s="24" customFormat="1" ht="24.95" customHeight="1" x14ac:dyDescent="0.3">
      <c r="A219" s="155"/>
      <c r="B219" s="257" t="s">
        <v>587</v>
      </c>
      <c r="C219" s="155">
        <v>1</v>
      </c>
      <c r="D219" s="296" t="s">
        <v>14</v>
      </c>
      <c r="E219" s="155">
        <v>8</v>
      </c>
      <c r="F219" s="295"/>
      <c r="G219" s="295"/>
      <c r="H219" s="295"/>
      <c r="I219" s="297">
        <f t="shared" ref="I219:I229" si="6">+ROUND(PRODUCT(C219:H219),2)</f>
        <v>8</v>
      </c>
    </row>
    <row r="220" spans="1:9" s="24" customFormat="1" ht="24.95" customHeight="1" x14ac:dyDescent="0.3">
      <c r="A220" s="155"/>
      <c r="B220" s="257" t="s">
        <v>703</v>
      </c>
      <c r="C220" s="155">
        <v>1</v>
      </c>
      <c r="D220" s="296" t="s">
        <v>14</v>
      </c>
      <c r="E220" s="155">
        <v>1</v>
      </c>
      <c r="F220" s="295"/>
      <c r="G220" s="295"/>
      <c r="H220" s="295"/>
      <c r="I220" s="297">
        <f t="shared" si="6"/>
        <v>1</v>
      </c>
    </row>
    <row r="221" spans="1:9" s="24" customFormat="1" ht="24.95" customHeight="1" x14ac:dyDescent="0.3">
      <c r="A221" s="155"/>
      <c r="B221" s="257" t="s">
        <v>588</v>
      </c>
      <c r="C221" s="155">
        <v>1</v>
      </c>
      <c r="D221" s="296" t="s">
        <v>14</v>
      </c>
      <c r="E221" s="155">
        <v>4</v>
      </c>
      <c r="F221" s="295"/>
      <c r="G221" s="295"/>
      <c r="H221" s="295"/>
      <c r="I221" s="297">
        <f t="shared" si="6"/>
        <v>4</v>
      </c>
    </row>
    <row r="222" spans="1:9" s="24" customFormat="1" ht="24.95" customHeight="1" x14ac:dyDescent="0.3">
      <c r="A222" s="155"/>
      <c r="B222" s="257" t="s">
        <v>589</v>
      </c>
      <c r="C222" s="155">
        <v>1</v>
      </c>
      <c r="D222" s="296" t="s">
        <v>14</v>
      </c>
      <c r="E222" s="155">
        <v>2</v>
      </c>
      <c r="F222" s="295"/>
      <c r="G222" s="295"/>
      <c r="H222" s="295"/>
      <c r="I222" s="297">
        <f t="shared" si="6"/>
        <v>2</v>
      </c>
    </row>
    <row r="223" spans="1:9" s="24" customFormat="1" ht="24.95" customHeight="1" x14ac:dyDescent="0.3">
      <c r="A223" s="155"/>
      <c r="B223" s="257" t="s">
        <v>590</v>
      </c>
      <c r="C223" s="155">
        <v>1</v>
      </c>
      <c r="D223" s="296" t="s">
        <v>14</v>
      </c>
      <c r="E223" s="155">
        <v>2</v>
      </c>
      <c r="F223" s="295"/>
      <c r="G223" s="295"/>
      <c r="H223" s="295"/>
      <c r="I223" s="297">
        <f t="shared" si="6"/>
        <v>2</v>
      </c>
    </row>
    <row r="224" spans="1:9" s="24" customFormat="1" ht="24.95" customHeight="1" x14ac:dyDescent="0.3">
      <c r="A224" s="155"/>
      <c r="B224" s="257" t="s">
        <v>727</v>
      </c>
      <c r="C224" s="155">
        <v>1</v>
      </c>
      <c r="D224" s="296" t="s">
        <v>14</v>
      </c>
      <c r="E224" s="155">
        <v>5</v>
      </c>
      <c r="F224" s="295"/>
      <c r="G224" s="295"/>
      <c r="H224" s="295"/>
      <c r="I224" s="297">
        <f t="shared" si="6"/>
        <v>5</v>
      </c>
    </row>
    <row r="225" spans="1:9" s="24" customFormat="1" ht="24.95" customHeight="1" x14ac:dyDescent="0.3">
      <c r="A225" s="155"/>
      <c r="B225" s="257" t="s">
        <v>728</v>
      </c>
      <c r="C225" s="155">
        <v>1</v>
      </c>
      <c r="D225" s="296" t="s">
        <v>14</v>
      </c>
      <c r="E225" s="155">
        <v>5</v>
      </c>
      <c r="F225" s="295"/>
      <c r="G225" s="295"/>
      <c r="H225" s="295"/>
      <c r="I225" s="297">
        <f t="shared" si="6"/>
        <v>5</v>
      </c>
    </row>
    <row r="226" spans="1:9" s="24" customFormat="1" ht="24.95" customHeight="1" x14ac:dyDescent="0.3">
      <c r="A226" s="155"/>
      <c r="B226" s="257" t="s">
        <v>739</v>
      </c>
      <c r="C226" s="155">
        <v>1</v>
      </c>
      <c r="D226" s="296" t="s">
        <v>14</v>
      </c>
      <c r="E226" s="155">
        <v>3</v>
      </c>
      <c r="F226" s="295"/>
      <c r="G226" s="295"/>
      <c r="H226" s="295"/>
      <c r="I226" s="297">
        <f t="shared" si="6"/>
        <v>3</v>
      </c>
    </row>
    <row r="227" spans="1:9" s="24" customFormat="1" ht="24.95" customHeight="1" x14ac:dyDescent="0.3">
      <c r="A227" s="155"/>
      <c r="B227" s="257" t="s">
        <v>456</v>
      </c>
      <c r="C227" s="155">
        <v>1</v>
      </c>
      <c r="D227" s="296" t="s">
        <v>14</v>
      </c>
      <c r="E227" s="155">
        <v>2</v>
      </c>
      <c r="F227" s="295"/>
      <c r="G227" s="295"/>
      <c r="H227" s="295"/>
      <c r="I227" s="297">
        <f t="shared" si="6"/>
        <v>2</v>
      </c>
    </row>
    <row r="228" spans="1:9" s="24" customFormat="1" ht="24.95" customHeight="1" x14ac:dyDescent="0.3">
      <c r="A228" s="155"/>
      <c r="B228" s="257" t="s">
        <v>771</v>
      </c>
      <c r="C228" s="155">
        <v>1</v>
      </c>
      <c r="D228" s="296" t="s">
        <v>14</v>
      </c>
      <c r="E228" s="155">
        <v>2</v>
      </c>
      <c r="F228" s="295"/>
      <c r="G228" s="295"/>
      <c r="H228" s="295"/>
      <c r="I228" s="297">
        <f t="shared" si="6"/>
        <v>2</v>
      </c>
    </row>
    <row r="229" spans="1:9" s="24" customFormat="1" ht="24.95" customHeight="1" x14ac:dyDescent="0.3">
      <c r="A229" s="155"/>
      <c r="B229" s="257" t="s">
        <v>740</v>
      </c>
      <c r="C229" s="155">
        <v>1</v>
      </c>
      <c r="D229" s="296" t="s">
        <v>14</v>
      </c>
      <c r="E229" s="155">
        <v>2</v>
      </c>
      <c r="F229" s="295"/>
      <c r="G229" s="295"/>
      <c r="H229" s="295"/>
      <c r="I229" s="297">
        <f t="shared" si="6"/>
        <v>2</v>
      </c>
    </row>
    <row r="230" spans="1:9" s="24" customFormat="1" ht="24.95" customHeight="1" x14ac:dyDescent="0.3">
      <c r="A230" s="155"/>
      <c r="B230" s="257"/>
      <c r="C230" s="155"/>
      <c r="D230" s="296"/>
      <c r="E230" s="155"/>
      <c r="F230" s="295"/>
      <c r="G230" s="260"/>
      <c r="H230" s="261" t="s">
        <v>8</v>
      </c>
      <c r="I230" s="137">
        <f>SUM(I219:I229)</f>
        <v>36</v>
      </c>
    </row>
    <row r="231" spans="1:9" s="24" customFormat="1" ht="24.95" customHeight="1" x14ac:dyDescent="0.3">
      <c r="A231" s="155"/>
      <c r="B231" s="257"/>
      <c r="C231" s="155"/>
      <c r="D231" s="296"/>
      <c r="E231" s="155"/>
      <c r="F231" s="295"/>
      <c r="G231" s="261" t="s">
        <v>15</v>
      </c>
      <c r="H231" s="260">
        <f>+CEILING(I230,0.1)</f>
        <v>36</v>
      </c>
      <c r="I231" s="161" t="s">
        <v>7</v>
      </c>
    </row>
    <row r="232" spans="1:9" s="24" customFormat="1" ht="24.95" customHeight="1" x14ac:dyDescent="0.3">
      <c r="A232" s="155"/>
      <c r="B232" s="257" t="s">
        <v>675</v>
      </c>
      <c r="C232" s="155"/>
      <c r="D232" s="155"/>
      <c r="E232" s="155"/>
      <c r="F232" s="295"/>
      <c r="G232" s="295"/>
      <c r="H232" s="295"/>
      <c r="I232" s="155"/>
    </row>
    <row r="233" spans="1:9" s="24" customFormat="1" ht="24.95" customHeight="1" x14ac:dyDescent="0.3">
      <c r="A233" s="155"/>
      <c r="B233" s="257" t="s">
        <v>587</v>
      </c>
      <c r="C233" s="155">
        <v>1</v>
      </c>
      <c r="D233" s="296" t="s">
        <v>14</v>
      </c>
      <c r="E233" s="155">
        <v>4</v>
      </c>
      <c r="F233" s="295"/>
      <c r="G233" s="295"/>
      <c r="H233" s="295"/>
      <c r="I233" s="297">
        <f t="shared" ref="I233:I238" si="7">+ROUND(PRODUCT(C233:H233),2)</f>
        <v>4</v>
      </c>
    </row>
    <row r="234" spans="1:9" s="24" customFormat="1" ht="24.95" customHeight="1" x14ac:dyDescent="0.3">
      <c r="A234" s="155"/>
      <c r="B234" s="257" t="s">
        <v>703</v>
      </c>
      <c r="C234" s="155">
        <v>1</v>
      </c>
      <c r="D234" s="296" t="s">
        <v>14</v>
      </c>
      <c r="E234" s="155">
        <v>1</v>
      </c>
      <c r="F234" s="295"/>
      <c r="G234" s="295"/>
      <c r="H234" s="295"/>
      <c r="I234" s="297">
        <f t="shared" si="7"/>
        <v>1</v>
      </c>
    </row>
    <row r="235" spans="1:9" s="24" customFormat="1" ht="24.95" customHeight="1" x14ac:dyDescent="0.3">
      <c r="A235" s="155"/>
      <c r="B235" s="257" t="s">
        <v>588</v>
      </c>
      <c r="C235" s="155">
        <v>1</v>
      </c>
      <c r="D235" s="296" t="s">
        <v>14</v>
      </c>
      <c r="E235" s="155">
        <v>1</v>
      </c>
      <c r="F235" s="295"/>
      <c r="G235" s="295"/>
      <c r="H235" s="295"/>
      <c r="I235" s="297">
        <f t="shared" si="7"/>
        <v>1</v>
      </c>
    </row>
    <row r="236" spans="1:9" s="24" customFormat="1" ht="24.95" customHeight="1" x14ac:dyDescent="0.3">
      <c r="A236" s="155"/>
      <c r="B236" s="257" t="s">
        <v>589</v>
      </c>
      <c r="C236" s="155">
        <v>1</v>
      </c>
      <c r="D236" s="296" t="s">
        <v>14</v>
      </c>
      <c r="E236" s="155">
        <v>1</v>
      </c>
      <c r="F236" s="295"/>
      <c r="G236" s="295"/>
      <c r="H236" s="295"/>
      <c r="I236" s="297">
        <f t="shared" si="7"/>
        <v>1</v>
      </c>
    </row>
    <row r="237" spans="1:9" s="24" customFormat="1" ht="24.95" customHeight="1" x14ac:dyDescent="0.3">
      <c r="A237" s="155"/>
      <c r="B237" s="257" t="s">
        <v>590</v>
      </c>
      <c r="C237" s="155">
        <v>1</v>
      </c>
      <c r="D237" s="296" t="s">
        <v>14</v>
      </c>
      <c r="E237" s="155">
        <v>1</v>
      </c>
      <c r="F237" s="295"/>
      <c r="G237" s="295"/>
      <c r="H237" s="295"/>
      <c r="I237" s="297">
        <f t="shared" si="7"/>
        <v>1</v>
      </c>
    </row>
    <row r="238" spans="1:9" s="24" customFormat="1" ht="24.95" customHeight="1" x14ac:dyDescent="0.3">
      <c r="A238" s="155"/>
      <c r="B238" s="257" t="s">
        <v>739</v>
      </c>
      <c r="C238" s="155">
        <v>1</v>
      </c>
      <c r="D238" s="296" t="s">
        <v>14</v>
      </c>
      <c r="E238" s="155">
        <v>1</v>
      </c>
      <c r="F238" s="295"/>
      <c r="G238" s="295"/>
      <c r="H238" s="295"/>
      <c r="I238" s="297">
        <f t="shared" si="7"/>
        <v>1</v>
      </c>
    </row>
    <row r="239" spans="1:9" s="24" customFormat="1" ht="24.95" customHeight="1" x14ac:dyDescent="0.3">
      <c r="A239" s="155"/>
      <c r="B239" s="257" t="s">
        <v>456</v>
      </c>
      <c r="C239" s="155">
        <v>1</v>
      </c>
      <c r="D239" s="296" t="s">
        <v>14</v>
      </c>
      <c r="E239" s="155">
        <v>2</v>
      </c>
      <c r="F239" s="295"/>
      <c r="G239" s="295"/>
      <c r="H239" s="295"/>
      <c r="I239" s="297">
        <f>+ROUND(PRODUCT(C239:H239),2)</f>
        <v>2</v>
      </c>
    </row>
    <row r="240" spans="1:9" s="24" customFormat="1" ht="24.95" customHeight="1" x14ac:dyDescent="0.3">
      <c r="A240" s="155"/>
      <c r="B240" s="257"/>
      <c r="C240" s="155"/>
      <c r="D240" s="296"/>
      <c r="E240" s="155"/>
      <c r="F240" s="295"/>
      <c r="G240" s="260"/>
      <c r="H240" s="261" t="s">
        <v>8</v>
      </c>
      <c r="I240" s="137">
        <f>SUM(I233:I239)</f>
        <v>11</v>
      </c>
    </row>
    <row r="241" spans="1:9" s="24" customFormat="1" ht="24.95" customHeight="1" x14ac:dyDescent="0.3">
      <c r="A241" s="155"/>
      <c r="B241" s="257"/>
      <c r="C241" s="155"/>
      <c r="D241" s="296"/>
      <c r="E241" s="155"/>
      <c r="F241" s="295"/>
      <c r="G241" s="261" t="s">
        <v>15</v>
      </c>
      <c r="H241" s="260">
        <f>+CEILING(I240,0.1)</f>
        <v>11</v>
      </c>
      <c r="I241" s="161" t="s">
        <v>7</v>
      </c>
    </row>
    <row r="242" spans="1:9" s="24" customFormat="1" ht="120.75" x14ac:dyDescent="0.3">
      <c r="A242" s="298">
        <v>22</v>
      </c>
      <c r="B242" s="335" t="s">
        <v>1178</v>
      </c>
      <c r="C242" s="155"/>
      <c r="D242" s="155"/>
      <c r="E242" s="155"/>
      <c r="F242" s="295"/>
      <c r="G242" s="295"/>
      <c r="H242" s="295"/>
      <c r="I242" s="155"/>
    </row>
    <row r="243" spans="1:9" s="24" customFormat="1" ht="24.95" customHeight="1" x14ac:dyDescent="0.3">
      <c r="A243" s="155"/>
      <c r="B243" s="257" t="s">
        <v>587</v>
      </c>
      <c r="C243" s="155">
        <v>1</v>
      </c>
      <c r="D243" s="296" t="s">
        <v>14</v>
      </c>
      <c r="E243" s="155">
        <v>5</v>
      </c>
      <c r="F243" s="295"/>
      <c r="G243" s="295"/>
      <c r="H243" s="295"/>
      <c r="I243" s="297">
        <f t="shared" ref="I243:I249" si="8">+ROUND(PRODUCT(C243:H243),2)</f>
        <v>5</v>
      </c>
    </row>
    <row r="244" spans="1:9" s="24" customFormat="1" ht="24.95" customHeight="1" x14ac:dyDescent="0.3">
      <c r="A244" s="155"/>
      <c r="B244" s="257" t="s">
        <v>703</v>
      </c>
      <c r="C244" s="155">
        <v>1</v>
      </c>
      <c r="D244" s="296" t="s">
        <v>14</v>
      </c>
      <c r="E244" s="155">
        <v>1</v>
      </c>
      <c r="F244" s="295"/>
      <c r="G244" s="295"/>
      <c r="H244" s="295"/>
      <c r="I244" s="297">
        <f t="shared" si="8"/>
        <v>1</v>
      </c>
    </row>
    <row r="245" spans="1:9" s="24" customFormat="1" ht="24.95" customHeight="1" x14ac:dyDescent="0.3">
      <c r="A245" s="155"/>
      <c r="B245" s="257" t="s">
        <v>588</v>
      </c>
      <c r="C245" s="155">
        <v>1</v>
      </c>
      <c r="D245" s="296" t="s">
        <v>14</v>
      </c>
      <c r="E245" s="155">
        <v>1</v>
      </c>
      <c r="F245" s="295"/>
      <c r="G245" s="295"/>
      <c r="H245" s="295"/>
      <c r="I245" s="297">
        <f t="shared" si="8"/>
        <v>1</v>
      </c>
    </row>
    <row r="246" spans="1:9" s="24" customFormat="1" ht="24.95" customHeight="1" x14ac:dyDescent="0.3">
      <c r="A246" s="155"/>
      <c r="B246" s="257" t="s">
        <v>589</v>
      </c>
      <c r="C246" s="155">
        <v>1</v>
      </c>
      <c r="D246" s="296" t="s">
        <v>14</v>
      </c>
      <c r="E246" s="155">
        <v>2</v>
      </c>
      <c r="F246" s="295"/>
      <c r="G246" s="295"/>
      <c r="H246" s="295"/>
      <c r="I246" s="297">
        <f t="shared" si="8"/>
        <v>2</v>
      </c>
    </row>
    <row r="247" spans="1:9" s="24" customFormat="1" ht="24.95" customHeight="1" x14ac:dyDescent="0.3">
      <c r="A247" s="155"/>
      <c r="B247" s="257" t="s">
        <v>590</v>
      </c>
      <c r="C247" s="155">
        <v>1</v>
      </c>
      <c r="D247" s="296" t="s">
        <v>14</v>
      </c>
      <c r="E247" s="155">
        <v>2</v>
      </c>
      <c r="F247" s="295"/>
      <c r="G247" s="295"/>
      <c r="H247" s="295"/>
      <c r="I247" s="297">
        <f t="shared" si="8"/>
        <v>2</v>
      </c>
    </row>
    <row r="248" spans="1:9" s="24" customFormat="1" ht="24.95" customHeight="1" x14ac:dyDescent="0.3">
      <c r="A248" s="155"/>
      <c r="B248" s="257" t="s">
        <v>727</v>
      </c>
      <c r="C248" s="155">
        <v>1</v>
      </c>
      <c r="D248" s="296" t="s">
        <v>14</v>
      </c>
      <c r="E248" s="155">
        <v>3</v>
      </c>
      <c r="F248" s="295"/>
      <c r="G248" s="295"/>
      <c r="H248" s="295"/>
      <c r="I248" s="297">
        <f t="shared" si="8"/>
        <v>3</v>
      </c>
    </row>
    <row r="249" spans="1:9" s="24" customFormat="1" ht="24.95" customHeight="1" x14ac:dyDescent="0.3">
      <c r="A249" s="155"/>
      <c r="B249" s="257" t="s">
        <v>728</v>
      </c>
      <c r="C249" s="155">
        <v>1</v>
      </c>
      <c r="D249" s="296" t="s">
        <v>14</v>
      </c>
      <c r="E249" s="155">
        <v>2</v>
      </c>
      <c r="F249" s="295"/>
      <c r="G249" s="295"/>
      <c r="H249" s="295"/>
      <c r="I249" s="297">
        <f t="shared" si="8"/>
        <v>2</v>
      </c>
    </row>
    <row r="250" spans="1:9" s="24" customFormat="1" ht="24.95" customHeight="1" x14ac:dyDescent="0.3">
      <c r="A250" s="155"/>
      <c r="B250" s="257"/>
      <c r="C250" s="155"/>
      <c r="D250" s="296"/>
      <c r="E250" s="155"/>
      <c r="F250" s="295"/>
      <c r="G250" s="260"/>
      <c r="H250" s="261" t="s">
        <v>8</v>
      </c>
      <c r="I250" s="137">
        <f>SUM(I243:I249)</f>
        <v>16</v>
      </c>
    </row>
    <row r="251" spans="1:9" s="24" customFormat="1" ht="24.95" customHeight="1" x14ac:dyDescent="0.3">
      <c r="A251" s="155"/>
      <c r="B251" s="257"/>
      <c r="C251" s="155"/>
      <c r="D251" s="296"/>
      <c r="E251" s="155"/>
      <c r="F251" s="295"/>
      <c r="G251" s="261" t="s">
        <v>15</v>
      </c>
      <c r="H251" s="260">
        <f>+CEILING(I250,0.1)</f>
        <v>16</v>
      </c>
      <c r="I251" s="161" t="s">
        <v>7</v>
      </c>
    </row>
    <row r="252" spans="1:9" s="24" customFormat="1" ht="135.75" x14ac:dyDescent="0.3">
      <c r="A252" s="298">
        <v>23</v>
      </c>
      <c r="B252" s="299" t="s">
        <v>1179</v>
      </c>
      <c r="C252" s="155"/>
      <c r="D252" s="155"/>
      <c r="E252" s="155"/>
      <c r="F252" s="295"/>
      <c r="G252" s="295"/>
      <c r="H252" s="295"/>
      <c r="I252" s="155"/>
    </row>
    <row r="253" spans="1:9" s="24" customFormat="1" ht="24.95" customHeight="1" x14ac:dyDescent="0.3">
      <c r="A253" s="155"/>
      <c r="B253" s="257" t="s">
        <v>587</v>
      </c>
      <c r="C253" s="155">
        <v>1</v>
      </c>
      <c r="D253" s="296" t="s">
        <v>14</v>
      </c>
      <c r="E253" s="155">
        <v>8</v>
      </c>
      <c r="F253" s="295"/>
      <c r="G253" s="295"/>
      <c r="H253" s="295"/>
      <c r="I253" s="297">
        <f t="shared" ref="I253:I260" si="9">+ROUND(PRODUCT(C253:H253),2)</f>
        <v>8</v>
      </c>
    </row>
    <row r="254" spans="1:9" s="24" customFormat="1" ht="24.95" customHeight="1" x14ac:dyDescent="0.3">
      <c r="A254" s="155"/>
      <c r="B254" s="257" t="s">
        <v>703</v>
      </c>
      <c r="C254" s="155">
        <v>1</v>
      </c>
      <c r="D254" s="296" t="s">
        <v>14</v>
      </c>
      <c r="E254" s="155">
        <v>1</v>
      </c>
      <c r="F254" s="295"/>
      <c r="G254" s="295"/>
      <c r="H254" s="295"/>
      <c r="I254" s="297">
        <f t="shared" si="9"/>
        <v>1</v>
      </c>
    </row>
    <row r="255" spans="1:9" s="24" customFormat="1" ht="24.95" customHeight="1" x14ac:dyDescent="0.3">
      <c r="A255" s="155"/>
      <c r="B255" s="257" t="s">
        <v>588</v>
      </c>
      <c r="C255" s="155">
        <v>1</v>
      </c>
      <c r="D255" s="296" t="s">
        <v>14</v>
      </c>
      <c r="E255" s="155">
        <v>4</v>
      </c>
      <c r="F255" s="295"/>
      <c r="G255" s="295"/>
      <c r="H255" s="295"/>
      <c r="I255" s="297">
        <f t="shared" si="9"/>
        <v>4</v>
      </c>
    </row>
    <row r="256" spans="1:9" s="24" customFormat="1" ht="24.95" customHeight="1" x14ac:dyDescent="0.3">
      <c r="A256" s="155"/>
      <c r="B256" s="257" t="s">
        <v>589</v>
      </c>
      <c r="C256" s="155">
        <v>1</v>
      </c>
      <c r="D256" s="296" t="s">
        <v>14</v>
      </c>
      <c r="E256" s="155">
        <v>2</v>
      </c>
      <c r="F256" s="295"/>
      <c r="G256" s="295"/>
      <c r="H256" s="295"/>
      <c r="I256" s="297">
        <f t="shared" si="9"/>
        <v>2</v>
      </c>
    </row>
    <row r="257" spans="1:9" s="24" customFormat="1" ht="24.95" customHeight="1" x14ac:dyDescent="0.3">
      <c r="A257" s="155"/>
      <c r="B257" s="257" t="s">
        <v>590</v>
      </c>
      <c r="C257" s="155">
        <v>1</v>
      </c>
      <c r="D257" s="296" t="s">
        <v>14</v>
      </c>
      <c r="E257" s="155">
        <v>2</v>
      </c>
      <c r="F257" s="295"/>
      <c r="G257" s="295"/>
      <c r="H257" s="295"/>
      <c r="I257" s="297">
        <f t="shared" si="9"/>
        <v>2</v>
      </c>
    </row>
    <row r="258" spans="1:9" s="24" customFormat="1" ht="24.95" customHeight="1" x14ac:dyDescent="0.3">
      <c r="A258" s="155"/>
      <c r="B258" s="257" t="s">
        <v>727</v>
      </c>
      <c r="C258" s="155">
        <v>1</v>
      </c>
      <c r="D258" s="296" t="s">
        <v>14</v>
      </c>
      <c r="E258" s="155">
        <v>5</v>
      </c>
      <c r="F258" s="295"/>
      <c r="G258" s="295"/>
      <c r="H258" s="295"/>
      <c r="I258" s="297">
        <f t="shared" si="9"/>
        <v>5</v>
      </c>
    </row>
    <row r="259" spans="1:9" s="24" customFormat="1" ht="24.95" customHeight="1" x14ac:dyDescent="0.3">
      <c r="A259" s="155"/>
      <c r="B259" s="257" t="s">
        <v>728</v>
      </c>
      <c r="C259" s="155">
        <v>1</v>
      </c>
      <c r="D259" s="296" t="s">
        <v>14</v>
      </c>
      <c r="E259" s="155">
        <v>5</v>
      </c>
      <c r="F259" s="295"/>
      <c r="G259" s="295"/>
      <c r="H259" s="295"/>
      <c r="I259" s="297">
        <f t="shared" si="9"/>
        <v>5</v>
      </c>
    </row>
    <row r="260" spans="1:9" s="24" customFormat="1" ht="24.95" customHeight="1" x14ac:dyDescent="0.3">
      <c r="A260" s="155"/>
      <c r="B260" s="257" t="s">
        <v>456</v>
      </c>
      <c r="C260" s="155">
        <v>1</v>
      </c>
      <c r="D260" s="296" t="s">
        <v>14</v>
      </c>
      <c r="E260" s="155">
        <v>2</v>
      </c>
      <c r="F260" s="295"/>
      <c r="G260" s="295"/>
      <c r="H260" s="295"/>
      <c r="I260" s="297">
        <f t="shared" si="9"/>
        <v>2</v>
      </c>
    </row>
    <row r="261" spans="1:9" s="24" customFormat="1" ht="24.95" customHeight="1" x14ac:dyDescent="0.3">
      <c r="A261" s="155"/>
      <c r="B261" s="257"/>
      <c r="C261" s="155"/>
      <c r="D261" s="296"/>
      <c r="E261" s="155"/>
      <c r="F261" s="295"/>
      <c r="G261" s="260"/>
      <c r="H261" s="261" t="s">
        <v>8</v>
      </c>
      <c r="I261" s="137">
        <f>SUM(I253:I260)</f>
        <v>29</v>
      </c>
    </row>
    <row r="262" spans="1:9" s="24" customFormat="1" ht="24.95" customHeight="1" x14ac:dyDescent="0.3">
      <c r="A262" s="155"/>
      <c r="B262" s="257"/>
      <c r="C262" s="155"/>
      <c r="D262" s="296"/>
      <c r="E262" s="155"/>
      <c r="F262" s="295"/>
      <c r="G262" s="261" t="s">
        <v>15</v>
      </c>
      <c r="H262" s="260">
        <f>+CEILING(I261,0.1)</f>
        <v>29</v>
      </c>
      <c r="I262" s="161" t="s">
        <v>7</v>
      </c>
    </row>
    <row r="263" spans="1:9" s="24" customFormat="1" ht="90" customHeight="1" x14ac:dyDescent="0.3">
      <c r="A263" s="298">
        <v>24</v>
      </c>
      <c r="B263" s="299" t="s">
        <v>1183</v>
      </c>
      <c r="C263" s="155"/>
      <c r="D263" s="155"/>
      <c r="E263" s="155"/>
      <c r="F263" s="295"/>
      <c r="G263" s="295"/>
      <c r="H263" s="295"/>
      <c r="I263" s="155"/>
    </row>
    <row r="264" spans="1:9" s="24" customFormat="1" ht="24.95" customHeight="1" x14ac:dyDescent="0.3">
      <c r="A264" s="155"/>
      <c r="B264" s="281" t="s">
        <v>757</v>
      </c>
      <c r="C264" s="155">
        <v>1</v>
      </c>
      <c r="D264" s="296" t="s">
        <v>14</v>
      </c>
      <c r="E264" s="155">
        <v>1</v>
      </c>
      <c r="F264" s="295">
        <v>10</v>
      </c>
      <c r="G264" s="295"/>
      <c r="H264" s="295"/>
      <c r="I264" s="297">
        <f>+ROUND(PRODUCT(C264:H264),2)</f>
        <v>10</v>
      </c>
    </row>
    <row r="265" spans="1:9" s="24" customFormat="1" ht="24.95" customHeight="1" x14ac:dyDescent="0.3">
      <c r="A265" s="155"/>
      <c r="B265" s="281" t="s">
        <v>758</v>
      </c>
      <c r="C265" s="155">
        <v>1</v>
      </c>
      <c r="D265" s="296" t="s">
        <v>14</v>
      </c>
      <c r="E265" s="155">
        <v>1</v>
      </c>
      <c r="F265" s="295">
        <v>5</v>
      </c>
      <c r="G265" s="295"/>
      <c r="H265" s="295"/>
      <c r="I265" s="297">
        <f>+ROUND(PRODUCT(C265:H265),2)</f>
        <v>5</v>
      </c>
    </row>
    <row r="266" spans="1:9" s="24" customFormat="1" ht="24.95" customHeight="1" x14ac:dyDescent="0.3">
      <c r="A266" s="155"/>
      <c r="B266" s="281" t="s">
        <v>759</v>
      </c>
      <c r="C266" s="155">
        <v>1</v>
      </c>
      <c r="D266" s="296" t="s">
        <v>14</v>
      </c>
      <c r="E266" s="155">
        <v>1</v>
      </c>
      <c r="F266" s="295">
        <v>5</v>
      </c>
      <c r="G266" s="295"/>
      <c r="H266" s="295"/>
      <c r="I266" s="297">
        <f>+ROUND(PRODUCT(C266:H266),2)</f>
        <v>5</v>
      </c>
    </row>
    <row r="267" spans="1:9" s="24" customFormat="1" ht="24.95" customHeight="1" x14ac:dyDescent="0.3">
      <c r="A267" s="155"/>
      <c r="B267" s="257"/>
      <c r="C267" s="155"/>
      <c r="D267" s="296"/>
      <c r="E267" s="155"/>
      <c r="F267" s="295"/>
      <c r="G267" s="260"/>
      <c r="H267" s="261" t="s">
        <v>8</v>
      </c>
      <c r="I267" s="137">
        <f>SUM(I264:I266)</f>
        <v>20</v>
      </c>
    </row>
    <row r="268" spans="1:9" s="24" customFormat="1" ht="24.95" customHeight="1" x14ac:dyDescent="0.3">
      <c r="A268" s="155"/>
      <c r="B268" s="257"/>
      <c r="C268" s="155"/>
      <c r="D268" s="296"/>
      <c r="E268" s="155"/>
      <c r="F268" s="295"/>
      <c r="G268" s="261" t="s">
        <v>15</v>
      </c>
      <c r="H268" s="260">
        <f>+CEILING(I267,0.1)</f>
        <v>20</v>
      </c>
      <c r="I268" s="161" t="s">
        <v>85</v>
      </c>
    </row>
    <row r="269" spans="1:9" s="24" customFormat="1" ht="90.75" x14ac:dyDescent="0.3">
      <c r="A269" s="298">
        <v>25</v>
      </c>
      <c r="B269" s="299" t="s">
        <v>1180</v>
      </c>
      <c r="C269" s="155"/>
      <c r="D269" s="155"/>
      <c r="E269" s="155"/>
      <c r="F269" s="295"/>
      <c r="G269" s="295"/>
      <c r="H269" s="295"/>
      <c r="I269" s="155"/>
    </row>
    <row r="270" spans="1:9" s="24" customFormat="1" ht="24.95" customHeight="1" x14ac:dyDescent="0.3">
      <c r="A270" s="155"/>
      <c r="B270" s="281" t="s">
        <v>760</v>
      </c>
      <c r="C270" s="155">
        <v>1</v>
      </c>
      <c r="D270" s="296" t="s">
        <v>14</v>
      </c>
      <c r="E270" s="155">
        <v>1</v>
      </c>
      <c r="F270" s="295">
        <v>10</v>
      </c>
      <c r="G270" s="295"/>
      <c r="H270" s="295"/>
      <c r="I270" s="297">
        <f>+ROUND(PRODUCT(C270:H270),2)</f>
        <v>10</v>
      </c>
    </row>
    <row r="271" spans="1:9" s="24" customFormat="1" ht="24.95" customHeight="1" x14ac:dyDescent="0.3">
      <c r="A271" s="155"/>
      <c r="B271" s="281" t="s">
        <v>760</v>
      </c>
      <c r="C271" s="155">
        <v>1</v>
      </c>
      <c r="D271" s="296" t="s">
        <v>14</v>
      </c>
      <c r="E271" s="155">
        <v>1</v>
      </c>
      <c r="F271" s="295">
        <v>10</v>
      </c>
      <c r="G271" s="295"/>
      <c r="H271" s="295"/>
      <c r="I271" s="297">
        <f>+ROUND(PRODUCT(C271:H271),2)</f>
        <v>10</v>
      </c>
    </row>
    <row r="272" spans="1:9" s="24" customFormat="1" ht="24.95" customHeight="1" x14ac:dyDescent="0.3">
      <c r="A272" s="155"/>
      <c r="B272" s="281" t="s">
        <v>761</v>
      </c>
      <c r="C272" s="155">
        <v>1</v>
      </c>
      <c r="D272" s="296" t="s">
        <v>14</v>
      </c>
      <c r="E272" s="155">
        <v>1</v>
      </c>
      <c r="F272" s="295">
        <v>10</v>
      </c>
      <c r="G272" s="295"/>
      <c r="H272" s="295"/>
      <c r="I272" s="297">
        <f>+ROUND(PRODUCT(C272:H272),2)</f>
        <v>10</v>
      </c>
    </row>
    <row r="273" spans="1:9" s="24" customFormat="1" ht="24.95" customHeight="1" x14ac:dyDescent="0.3">
      <c r="A273" s="155"/>
      <c r="B273" s="281" t="s">
        <v>761</v>
      </c>
      <c r="C273" s="155">
        <v>1</v>
      </c>
      <c r="D273" s="296" t="s">
        <v>14</v>
      </c>
      <c r="E273" s="155">
        <v>1</v>
      </c>
      <c r="F273" s="295">
        <v>10</v>
      </c>
      <c r="G273" s="295"/>
      <c r="H273" s="295"/>
      <c r="I273" s="297">
        <f>+ROUND(PRODUCT(C273:H273),2)</f>
        <v>10</v>
      </c>
    </row>
    <row r="274" spans="1:9" s="24" customFormat="1" ht="24.95" customHeight="1" x14ac:dyDescent="0.3">
      <c r="A274" s="155"/>
      <c r="B274" s="257"/>
      <c r="C274" s="155"/>
      <c r="D274" s="296"/>
      <c r="E274" s="155"/>
      <c r="F274" s="295"/>
      <c r="G274" s="260"/>
      <c r="H274" s="261" t="s">
        <v>8</v>
      </c>
      <c r="I274" s="137">
        <f>SUM(I270:I273)</f>
        <v>40</v>
      </c>
    </row>
    <row r="275" spans="1:9" s="24" customFormat="1" ht="24.95" customHeight="1" x14ac:dyDescent="0.3">
      <c r="A275" s="155"/>
      <c r="B275" s="257"/>
      <c r="C275" s="155"/>
      <c r="D275" s="296"/>
      <c r="E275" s="155"/>
      <c r="F275" s="295"/>
      <c r="G275" s="261" t="s">
        <v>15</v>
      </c>
      <c r="H275" s="260">
        <f>+CEILING(I274,0.1)</f>
        <v>40</v>
      </c>
      <c r="I275" s="161" t="s">
        <v>85</v>
      </c>
    </row>
    <row r="276" spans="1:9" s="24" customFormat="1" ht="75" x14ac:dyDescent="0.3">
      <c r="A276" s="298">
        <v>26</v>
      </c>
      <c r="B276" s="300" t="s">
        <v>677</v>
      </c>
      <c r="C276" s="155"/>
      <c r="D276" s="155"/>
      <c r="E276" s="155"/>
      <c r="F276" s="295"/>
      <c r="G276" s="295"/>
      <c r="H276" s="295"/>
      <c r="I276" s="155"/>
    </row>
    <row r="277" spans="1:9" s="24" customFormat="1" ht="24.95" customHeight="1" x14ac:dyDescent="0.3">
      <c r="A277" s="155"/>
      <c r="B277" s="257" t="s">
        <v>587</v>
      </c>
      <c r="C277" s="155">
        <v>1</v>
      </c>
      <c r="D277" s="296" t="s">
        <v>14</v>
      </c>
      <c r="E277" s="155">
        <v>4</v>
      </c>
      <c r="F277" s="295"/>
      <c r="G277" s="295"/>
      <c r="H277" s="295"/>
      <c r="I277" s="297">
        <f t="shared" ref="I277:I282" si="10">+ROUND(PRODUCT(C277:H277),2)</f>
        <v>4</v>
      </c>
    </row>
    <row r="278" spans="1:9" s="24" customFormat="1" ht="24.95" customHeight="1" x14ac:dyDescent="0.3">
      <c r="A278" s="155"/>
      <c r="B278" s="257" t="s">
        <v>703</v>
      </c>
      <c r="C278" s="155">
        <v>1</v>
      </c>
      <c r="D278" s="296" t="s">
        <v>14</v>
      </c>
      <c r="E278" s="155">
        <v>1</v>
      </c>
      <c r="F278" s="295"/>
      <c r="G278" s="295"/>
      <c r="H278" s="295"/>
      <c r="I278" s="297">
        <f t="shared" si="10"/>
        <v>1</v>
      </c>
    </row>
    <row r="279" spans="1:9" s="24" customFormat="1" ht="24.95" customHeight="1" x14ac:dyDescent="0.3">
      <c r="A279" s="155"/>
      <c r="B279" s="257" t="s">
        <v>588</v>
      </c>
      <c r="C279" s="155">
        <v>1</v>
      </c>
      <c r="D279" s="296" t="s">
        <v>14</v>
      </c>
      <c r="E279" s="155">
        <v>1</v>
      </c>
      <c r="F279" s="295"/>
      <c r="G279" s="295"/>
      <c r="H279" s="295"/>
      <c r="I279" s="297">
        <f t="shared" si="10"/>
        <v>1</v>
      </c>
    </row>
    <row r="280" spans="1:9" s="24" customFormat="1" ht="24.95" customHeight="1" x14ac:dyDescent="0.3">
      <c r="A280" s="155"/>
      <c r="B280" s="257" t="s">
        <v>589</v>
      </c>
      <c r="C280" s="155">
        <v>1</v>
      </c>
      <c r="D280" s="296" t="s">
        <v>14</v>
      </c>
      <c r="E280" s="155">
        <v>1</v>
      </c>
      <c r="F280" s="295"/>
      <c r="G280" s="295"/>
      <c r="H280" s="295"/>
      <c r="I280" s="297">
        <f t="shared" si="10"/>
        <v>1</v>
      </c>
    </row>
    <row r="281" spans="1:9" s="24" customFormat="1" ht="24.95" customHeight="1" x14ac:dyDescent="0.3">
      <c r="A281" s="155"/>
      <c r="B281" s="257" t="s">
        <v>590</v>
      </c>
      <c r="C281" s="155">
        <v>1</v>
      </c>
      <c r="D281" s="296" t="s">
        <v>14</v>
      </c>
      <c r="E281" s="155">
        <v>1</v>
      </c>
      <c r="F281" s="295"/>
      <c r="G281" s="295"/>
      <c r="H281" s="295"/>
      <c r="I281" s="297">
        <f t="shared" si="10"/>
        <v>1</v>
      </c>
    </row>
    <row r="282" spans="1:9" s="24" customFormat="1" ht="24.95" customHeight="1" x14ac:dyDescent="0.3">
      <c r="A282" s="155"/>
      <c r="B282" s="257" t="s">
        <v>739</v>
      </c>
      <c r="C282" s="155">
        <v>1</v>
      </c>
      <c r="D282" s="296" t="s">
        <v>14</v>
      </c>
      <c r="E282" s="155">
        <v>1</v>
      </c>
      <c r="F282" s="295"/>
      <c r="G282" s="295"/>
      <c r="H282" s="295"/>
      <c r="I282" s="297">
        <f t="shared" si="10"/>
        <v>1</v>
      </c>
    </row>
    <row r="283" spans="1:9" s="24" customFormat="1" ht="24.95" customHeight="1" x14ac:dyDescent="0.3">
      <c r="A283" s="155"/>
      <c r="B283" s="257" t="s">
        <v>456</v>
      </c>
      <c r="C283" s="155">
        <v>1</v>
      </c>
      <c r="D283" s="296" t="s">
        <v>14</v>
      </c>
      <c r="E283" s="155">
        <v>2</v>
      </c>
      <c r="F283" s="295"/>
      <c r="G283" s="295"/>
      <c r="H283" s="295"/>
      <c r="I283" s="297">
        <f>+ROUND(PRODUCT(C283:H283),2)</f>
        <v>2</v>
      </c>
    </row>
    <row r="284" spans="1:9" s="24" customFormat="1" ht="24.95" customHeight="1" x14ac:dyDescent="0.3">
      <c r="A284" s="155"/>
      <c r="B284" s="257"/>
      <c r="C284" s="155"/>
      <c r="D284" s="296"/>
      <c r="E284" s="155"/>
      <c r="F284" s="295"/>
      <c r="G284" s="260"/>
      <c r="H284" s="261" t="s">
        <v>8</v>
      </c>
      <c r="I284" s="137">
        <f>SUM(I277:I283)</f>
        <v>11</v>
      </c>
    </row>
    <row r="285" spans="1:9" s="24" customFormat="1" ht="24.95" customHeight="1" x14ac:dyDescent="0.3">
      <c r="A285" s="155"/>
      <c r="B285" s="257"/>
      <c r="C285" s="155"/>
      <c r="D285" s="296"/>
      <c r="E285" s="155"/>
      <c r="F285" s="295"/>
      <c r="G285" s="261" t="s">
        <v>15</v>
      </c>
      <c r="H285" s="260">
        <f>+CEILING(I284,0.1)</f>
        <v>11</v>
      </c>
      <c r="I285" s="161" t="s">
        <v>7</v>
      </c>
    </row>
    <row r="286" spans="1:9" s="24" customFormat="1" ht="255" x14ac:dyDescent="0.3">
      <c r="A286" s="298">
        <v>27</v>
      </c>
      <c r="B286" s="300" t="s">
        <v>680</v>
      </c>
      <c r="C286" s="155"/>
      <c r="D286" s="155"/>
      <c r="E286" s="155"/>
      <c r="F286" s="295"/>
      <c r="G286" s="295"/>
      <c r="H286" s="295"/>
      <c r="I286" s="155"/>
    </row>
    <row r="287" spans="1:9" s="24" customFormat="1" ht="24.95" customHeight="1" x14ac:dyDescent="0.3">
      <c r="A287" s="155"/>
      <c r="B287" s="257" t="s">
        <v>733</v>
      </c>
      <c r="C287" s="155">
        <v>1</v>
      </c>
      <c r="D287" s="296" t="s">
        <v>14</v>
      </c>
      <c r="E287" s="155">
        <v>4</v>
      </c>
      <c r="F287" s="295"/>
      <c r="G287" s="295"/>
      <c r="H287" s="295"/>
      <c r="I287" s="297">
        <f>+ROUND(PRODUCT(C287:H287),2)</f>
        <v>4</v>
      </c>
    </row>
    <row r="288" spans="1:9" s="24" customFormat="1" ht="24.95" customHeight="1" x14ac:dyDescent="0.3">
      <c r="A288" s="155"/>
      <c r="B288" s="257"/>
      <c r="C288" s="155"/>
      <c r="D288" s="296"/>
      <c r="E288" s="155"/>
      <c r="F288" s="295"/>
      <c r="G288" s="260"/>
      <c r="H288" s="261" t="s">
        <v>8</v>
      </c>
      <c r="I288" s="137">
        <f>SUM(I287)</f>
        <v>4</v>
      </c>
    </row>
    <row r="289" spans="1:9" s="24" customFormat="1" ht="24.95" customHeight="1" x14ac:dyDescent="0.3">
      <c r="A289" s="155"/>
      <c r="B289" s="257"/>
      <c r="C289" s="155"/>
      <c r="D289" s="296"/>
      <c r="E289" s="155"/>
      <c r="F289" s="295"/>
      <c r="G289" s="261" t="s">
        <v>15</v>
      </c>
      <c r="H289" s="260">
        <f>+CEILING(I288,0.1)</f>
        <v>4</v>
      </c>
      <c r="I289" s="161" t="s">
        <v>7</v>
      </c>
    </row>
    <row r="290" spans="1:9" s="24" customFormat="1" ht="135" x14ac:dyDescent="0.3">
      <c r="A290" s="298">
        <v>28</v>
      </c>
      <c r="B290" s="300" t="s">
        <v>1181</v>
      </c>
      <c r="C290" s="155"/>
      <c r="D290" s="155"/>
      <c r="E290" s="155"/>
      <c r="F290" s="295"/>
      <c r="G290" s="295"/>
      <c r="H290" s="295"/>
      <c r="I290" s="155"/>
    </row>
    <row r="291" spans="1:9" s="24" customFormat="1" ht="24.95" customHeight="1" x14ac:dyDescent="0.3">
      <c r="A291" s="155"/>
      <c r="B291" s="257" t="s">
        <v>587</v>
      </c>
      <c r="C291" s="155">
        <v>1</v>
      </c>
      <c r="D291" s="296" t="s">
        <v>14</v>
      </c>
      <c r="E291" s="155">
        <v>5</v>
      </c>
      <c r="F291" s="295"/>
      <c r="G291" s="295"/>
      <c r="H291" s="295"/>
      <c r="I291" s="297">
        <f>+ROUND(PRODUCT(C291:H291),2)</f>
        <v>5</v>
      </c>
    </row>
    <row r="292" spans="1:9" s="24" customFormat="1" ht="24.95" customHeight="1" x14ac:dyDescent="0.3">
      <c r="A292" s="155"/>
      <c r="B292" s="257" t="s">
        <v>588</v>
      </c>
      <c r="C292" s="155">
        <v>1</v>
      </c>
      <c r="D292" s="296" t="s">
        <v>14</v>
      </c>
      <c r="E292" s="155">
        <v>2</v>
      </c>
      <c r="F292" s="295"/>
      <c r="G292" s="295"/>
      <c r="H292" s="295"/>
      <c r="I292" s="297">
        <f>+ROUND(PRODUCT(C292:H292),2)</f>
        <v>2</v>
      </c>
    </row>
    <row r="293" spans="1:9" s="24" customFormat="1" ht="24.95" customHeight="1" x14ac:dyDescent="0.3">
      <c r="A293" s="155"/>
      <c r="B293" s="257" t="s">
        <v>589</v>
      </c>
      <c r="C293" s="155">
        <v>1</v>
      </c>
      <c r="D293" s="296" t="s">
        <v>14</v>
      </c>
      <c r="E293" s="155">
        <v>2</v>
      </c>
      <c r="F293" s="295"/>
      <c r="G293" s="295"/>
      <c r="H293" s="295"/>
      <c r="I293" s="297">
        <f>+ROUND(PRODUCT(C293:H293),2)</f>
        <v>2</v>
      </c>
    </row>
    <row r="294" spans="1:9" s="24" customFormat="1" ht="24.95" customHeight="1" x14ac:dyDescent="0.3">
      <c r="A294" s="155"/>
      <c r="B294" s="257" t="s">
        <v>739</v>
      </c>
      <c r="C294" s="155">
        <v>1</v>
      </c>
      <c r="D294" s="296" t="s">
        <v>14</v>
      </c>
      <c r="E294" s="155">
        <v>1</v>
      </c>
      <c r="F294" s="295"/>
      <c r="G294" s="295"/>
      <c r="H294" s="295"/>
      <c r="I294" s="297">
        <f>+ROUND(PRODUCT(C294:H294),2)</f>
        <v>1</v>
      </c>
    </row>
    <row r="295" spans="1:9" s="24" customFormat="1" ht="24.95" customHeight="1" x14ac:dyDescent="0.3">
      <c r="A295" s="155"/>
      <c r="B295" s="257" t="s">
        <v>728</v>
      </c>
      <c r="C295" s="155">
        <v>1</v>
      </c>
      <c r="D295" s="296" t="s">
        <v>14</v>
      </c>
      <c r="E295" s="155">
        <v>2</v>
      </c>
      <c r="F295" s="295"/>
      <c r="G295" s="295"/>
      <c r="H295" s="295"/>
      <c r="I295" s="297">
        <f>+ROUND(PRODUCT(C295:H295),2)</f>
        <v>2</v>
      </c>
    </row>
    <row r="296" spans="1:9" s="24" customFormat="1" ht="24.95" customHeight="1" x14ac:dyDescent="0.3">
      <c r="A296" s="155"/>
      <c r="B296" s="257"/>
      <c r="C296" s="155"/>
      <c r="D296" s="296"/>
      <c r="E296" s="155"/>
      <c r="F296" s="295"/>
      <c r="G296" s="260"/>
      <c r="H296" s="261" t="s">
        <v>8</v>
      </c>
      <c r="I296" s="137">
        <f>SUM(I291:I295)</f>
        <v>12</v>
      </c>
    </row>
    <row r="297" spans="1:9" s="24" customFormat="1" ht="24.95" customHeight="1" x14ac:dyDescent="0.3">
      <c r="A297" s="155"/>
      <c r="B297" s="257"/>
      <c r="C297" s="155"/>
      <c r="D297" s="296"/>
      <c r="E297" s="155"/>
      <c r="F297" s="295"/>
      <c r="G297" s="261" t="s">
        <v>15</v>
      </c>
      <c r="H297" s="260">
        <f>+CEILING(I296,0.1)</f>
        <v>12</v>
      </c>
      <c r="I297" s="161" t="s">
        <v>7</v>
      </c>
    </row>
    <row r="298" spans="1:9" s="24" customFormat="1" ht="120" x14ac:dyDescent="0.3">
      <c r="A298" s="298">
        <v>29</v>
      </c>
      <c r="B298" s="300" t="s">
        <v>681</v>
      </c>
      <c r="C298" s="155"/>
      <c r="D298" s="155"/>
      <c r="E298" s="155"/>
      <c r="F298" s="295"/>
      <c r="G298" s="295"/>
      <c r="H298" s="295"/>
      <c r="I298" s="155"/>
    </row>
    <row r="299" spans="1:9" s="24" customFormat="1" ht="24.95" customHeight="1" x14ac:dyDescent="0.3">
      <c r="A299" s="155"/>
      <c r="B299" s="276" t="s">
        <v>1171</v>
      </c>
      <c r="C299" s="155"/>
      <c r="D299" s="155"/>
      <c r="E299" s="155"/>
      <c r="F299" s="295"/>
      <c r="G299" s="295"/>
      <c r="H299" s="295"/>
      <c r="I299" s="155"/>
    </row>
    <row r="300" spans="1:9" s="24" customFormat="1" ht="24.95" customHeight="1" x14ac:dyDescent="0.3">
      <c r="A300" s="155"/>
      <c r="B300" s="257" t="s">
        <v>587</v>
      </c>
      <c r="C300" s="155">
        <v>1</v>
      </c>
      <c r="D300" s="296" t="s">
        <v>14</v>
      </c>
      <c r="E300" s="155">
        <v>6</v>
      </c>
      <c r="F300" s="295"/>
      <c r="G300" s="295"/>
      <c r="H300" s="295"/>
      <c r="I300" s="297">
        <f>+ROUND(PRODUCT(C300:H300),2)</f>
        <v>6</v>
      </c>
    </row>
    <row r="301" spans="1:9" s="24" customFormat="1" ht="24.95" customHeight="1" x14ac:dyDescent="0.3">
      <c r="A301" s="155"/>
      <c r="B301" s="257" t="s">
        <v>588</v>
      </c>
      <c r="C301" s="155">
        <v>1</v>
      </c>
      <c r="D301" s="296" t="s">
        <v>14</v>
      </c>
      <c r="E301" s="155">
        <v>2</v>
      </c>
      <c r="F301" s="295"/>
      <c r="G301" s="295"/>
      <c r="H301" s="295"/>
      <c r="I301" s="297">
        <f>+ROUND(PRODUCT(C301:H301),2)</f>
        <v>2</v>
      </c>
    </row>
    <row r="302" spans="1:9" s="24" customFormat="1" ht="24.95" customHeight="1" x14ac:dyDescent="0.3">
      <c r="A302" s="155"/>
      <c r="B302" s="257" t="s">
        <v>589</v>
      </c>
      <c r="C302" s="155">
        <v>1</v>
      </c>
      <c r="D302" s="296" t="s">
        <v>14</v>
      </c>
      <c r="E302" s="155">
        <v>2</v>
      </c>
      <c r="F302" s="295"/>
      <c r="G302" s="295"/>
      <c r="H302" s="295"/>
      <c r="I302" s="297">
        <f>+ROUND(PRODUCT(C302:H302),2)</f>
        <v>2</v>
      </c>
    </row>
    <row r="303" spans="1:9" s="24" customFormat="1" ht="24.95" customHeight="1" x14ac:dyDescent="0.3">
      <c r="A303" s="155"/>
      <c r="B303" s="257" t="s">
        <v>739</v>
      </c>
      <c r="C303" s="155">
        <v>1</v>
      </c>
      <c r="D303" s="296" t="s">
        <v>14</v>
      </c>
      <c r="E303" s="155">
        <v>1</v>
      </c>
      <c r="F303" s="295"/>
      <c r="G303" s="295"/>
      <c r="H303" s="295"/>
      <c r="I303" s="297">
        <f>+ROUND(PRODUCT(C303:H303),2)</f>
        <v>1</v>
      </c>
    </row>
    <row r="304" spans="1:9" s="24" customFormat="1" ht="24.95" customHeight="1" x14ac:dyDescent="0.3">
      <c r="A304" s="155"/>
      <c r="B304" s="257"/>
      <c r="C304" s="155"/>
      <c r="D304" s="296"/>
      <c r="E304" s="155"/>
      <c r="F304" s="295"/>
      <c r="G304" s="260"/>
      <c r="H304" s="261" t="s">
        <v>8</v>
      </c>
      <c r="I304" s="137">
        <f>SUM(I300:I303)</f>
        <v>11</v>
      </c>
    </row>
    <row r="305" spans="1:9" s="24" customFormat="1" ht="24.95" customHeight="1" x14ac:dyDescent="0.3">
      <c r="A305" s="155"/>
      <c r="B305" s="257"/>
      <c r="C305" s="155"/>
      <c r="D305" s="296"/>
      <c r="E305" s="155"/>
      <c r="F305" s="295"/>
      <c r="G305" s="261" t="s">
        <v>15</v>
      </c>
      <c r="H305" s="260">
        <f>+CEILING(I304,0.1)</f>
        <v>11</v>
      </c>
      <c r="I305" s="161" t="s">
        <v>7</v>
      </c>
    </row>
    <row r="306" spans="1:9" s="24" customFormat="1" ht="60" x14ac:dyDescent="0.3">
      <c r="A306" s="298">
        <v>30</v>
      </c>
      <c r="B306" s="300" t="s">
        <v>1182</v>
      </c>
      <c r="C306" s="155"/>
      <c r="D306" s="155"/>
      <c r="E306" s="155"/>
      <c r="F306" s="295"/>
      <c r="G306" s="295"/>
      <c r="H306" s="295"/>
      <c r="I306" s="155"/>
    </row>
    <row r="307" spans="1:9" s="24" customFormat="1" ht="24.95" customHeight="1" x14ac:dyDescent="0.3">
      <c r="A307" s="155"/>
      <c r="B307" s="257" t="s">
        <v>587</v>
      </c>
      <c r="C307" s="155">
        <v>1</v>
      </c>
      <c r="D307" s="296" t="s">
        <v>14</v>
      </c>
      <c r="E307" s="155">
        <v>6</v>
      </c>
      <c r="F307" s="295"/>
      <c r="G307" s="295"/>
      <c r="H307" s="295"/>
      <c r="I307" s="297">
        <f>+ROUND(PRODUCT(C307:H307),2)</f>
        <v>6</v>
      </c>
    </row>
    <row r="308" spans="1:9" s="24" customFormat="1" ht="24.95" customHeight="1" x14ac:dyDescent="0.3">
      <c r="A308" s="155"/>
      <c r="B308" s="257" t="s">
        <v>588</v>
      </c>
      <c r="C308" s="155">
        <v>1</v>
      </c>
      <c r="D308" s="296" t="s">
        <v>14</v>
      </c>
      <c r="E308" s="155">
        <v>2</v>
      </c>
      <c r="F308" s="295"/>
      <c r="G308" s="295"/>
      <c r="H308" s="295"/>
      <c r="I308" s="297">
        <f>+ROUND(PRODUCT(C308:H308),2)</f>
        <v>2</v>
      </c>
    </row>
    <row r="309" spans="1:9" s="24" customFormat="1" ht="24.95" customHeight="1" x14ac:dyDescent="0.3">
      <c r="A309" s="155"/>
      <c r="B309" s="257" t="s">
        <v>589</v>
      </c>
      <c r="C309" s="155">
        <v>1</v>
      </c>
      <c r="D309" s="296" t="s">
        <v>14</v>
      </c>
      <c r="E309" s="155">
        <v>2</v>
      </c>
      <c r="F309" s="295"/>
      <c r="G309" s="295"/>
      <c r="H309" s="295"/>
      <c r="I309" s="297">
        <f>+ROUND(PRODUCT(C309:H309),2)</f>
        <v>2</v>
      </c>
    </row>
    <row r="310" spans="1:9" s="24" customFormat="1" ht="24.95" customHeight="1" x14ac:dyDescent="0.3">
      <c r="A310" s="155"/>
      <c r="B310" s="257" t="s">
        <v>739</v>
      </c>
      <c r="C310" s="155">
        <v>1</v>
      </c>
      <c r="D310" s="296" t="s">
        <v>14</v>
      </c>
      <c r="E310" s="155">
        <v>1</v>
      </c>
      <c r="F310" s="295"/>
      <c r="G310" s="295"/>
      <c r="H310" s="295"/>
      <c r="I310" s="297">
        <f>+ROUND(PRODUCT(C310:H310),2)</f>
        <v>1</v>
      </c>
    </row>
    <row r="311" spans="1:9" s="24" customFormat="1" ht="24.95" customHeight="1" x14ac:dyDescent="0.3">
      <c r="A311" s="155"/>
      <c r="B311" s="257"/>
      <c r="C311" s="155"/>
      <c r="D311" s="296"/>
      <c r="E311" s="155"/>
      <c r="F311" s="295"/>
      <c r="G311" s="260"/>
      <c r="H311" s="261" t="s">
        <v>8</v>
      </c>
      <c r="I311" s="137">
        <f>SUM(I307:I310)</f>
        <v>11</v>
      </c>
    </row>
    <row r="312" spans="1:9" s="24" customFormat="1" ht="24.95" customHeight="1" x14ac:dyDescent="0.3">
      <c r="A312" s="155"/>
      <c r="B312" s="257"/>
      <c r="C312" s="155"/>
      <c r="D312" s="296"/>
      <c r="E312" s="155"/>
      <c r="F312" s="295"/>
      <c r="G312" s="261" t="s">
        <v>15</v>
      </c>
      <c r="H312" s="260">
        <f>+CEILING(I311,0.1)</f>
        <v>11</v>
      </c>
      <c r="I312" s="161" t="s">
        <v>7</v>
      </c>
    </row>
    <row r="313" spans="1:9" s="24" customFormat="1" ht="60" x14ac:dyDescent="0.3">
      <c r="A313" s="298">
        <v>31</v>
      </c>
      <c r="B313" s="300" t="s">
        <v>1184</v>
      </c>
      <c r="C313" s="155"/>
      <c r="D313" s="155"/>
      <c r="E313" s="155"/>
      <c r="F313" s="295"/>
      <c r="G313" s="295"/>
      <c r="H313" s="295"/>
      <c r="I313" s="155"/>
    </row>
    <row r="314" spans="1:9" s="24" customFormat="1" ht="24.95" customHeight="1" x14ac:dyDescent="0.3">
      <c r="A314" s="155"/>
      <c r="B314" s="257" t="s">
        <v>587</v>
      </c>
      <c r="C314" s="155">
        <v>1</v>
      </c>
      <c r="D314" s="296" t="s">
        <v>14</v>
      </c>
      <c r="E314" s="155">
        <v>2</v>
      </c>
      <c r="F314" s="295"/>
      <c r="G314" s="295"/>
      <c r="H314" s="295"/>
      <c r="I314" s="297">
        <f>+ROUND(PRODUCT(C314:H314),2)</f>
        <v>2</v>
      </c>
    </row>
    <row r="315" spans="1:9" s="24" customFormat="1" ht="24.95" customHeight="1" x14ac:dyDescent="0.3">
      <c r="A315" s="155"/>
      <c r="B315" s="257" t="s">
        <v>588</v>
      </c>
      <c r="C315" s="155">
        <v>1</v>
      </c>
      <c r="D315" s="296" t="s">
        <v>14</v>
      </c>
      <c r="E315" s="155">
        <v>2</v>
      </c>
      <c r="F315" s="295"/>
      <c r="G315" s="295"/>
      <c r="H315" s="295"/>
      <c r="I315" s="297">
        <f>+ROUND(PRODUCT(C315:H315),2)</f>
        <v>2</v>
      </c>
    </row>
    <row r="316" spans="1:9" s="24" customFormat="1" ht="24.95" customHeight="1" x14ac:dyDescent="0.3">
      <c r="A316" s="155"/>
      <c r="B316" s="257"/>
      <c r="C316" s="155"/>
      <c r="D316" s="296"/>
      <c r="E316" s="155"/>
      <c r="F316" s="295"/>
      <c r="G316" s="260"/>
      <c r="H316" s="261" t="s">
        <v>8</v>
      </c>
      <c r="I316" s="137">
        <f>SUM(I314:I315)</f>
        <v>4</v>
      </c>
    </row>
    <row r="317" spans="1:9" s="24" customFormat="1" ht="24.95" customHeight="1" x14ac:dyDescent="0.3">
      <c r="A317" s="155"/>
      <c r="B317" s="257"/>
      <c r="C317" s="155"/>
      <c r="D317" s="296"/>
      <c r="E317" s="155"/>
      <c r="F317" s="295"/>
      <c r="G317" s="261" t="s">
        <v>15</v>
      </c>
      <c r="H317" s="260">
        <f>+CEILING(I316,0.1)</f>
        <v>4</v>
      </c>
      <c r="I317" s="161" t="s">
        <v>7</v>
      </c>
    </row>
    <row r="318" spans="1:9" s="24" customFormat="1" ht="90.75" x14ac:dyDescent="0.3">
      <c r="A318" s="298">
        <v>32</v>
      </c>
      <c r="B318" s="335" t="s">
        <v>1185</v>
      </c>
      <c r="C318" s="155"/>
      <c r="D318" s="296"/>
      <c r="E318" s="155"/>
      <c r="F318" s="295"/>
      <c r="G318" s="295"/>
      <c r="H318" s="295"/>
      <c r="I318" s="297"/>
    </row>
    <row r="319" spans="1:9" s="24" customFormat="1" ht="24.95" customHeight="1" x14ac:dyDescent="0.3">
      <c r="A319" s="155"/>
      <c r="B319" s="257" t="s">
        <v>684</v>
      </c>
      <c r="C319" s="155">
        <v>1</v>
      </c>
      <c r="D319" s="296" t="s">
        <v>14</v>
      </c>
      <c r="E319" s="155">
        <v>2</v>
      </c>
      <c r="F319" s="295"/>
      <c r="G319" s="295"/>
      <c r="H319" s="295"/>
      <c r="I319" s="297">
        <f>+ROUND(PRODUCT(C319:H319),2)</f>
        <v>2</v>
      </c>
    </row>
    <row r="320" spans="1:9" s="24" customFormat="1" ht="24.95" customHeight="1" x14ac:dyDescent="0.3">
      <c r="A320" s="155"/>
      <c r="B320" s="257"/>
      <c r="C320" s="155"/>
      <c r="D320" s="296"/>
      <c r="E320" s="155"/>
      <c r="F320" s="295"/>
      <c r="G320" s="260"/>
      <c r="H320" s="261" t="s">
        <v>8</v>
      </c>
      <c r="I320" s="137">
        <f>SUM(I319:I319)</f>
        <v>2</v>
      </c>
    </row>
    <row r="321" spans="1:9" s="24" customFormat="1" ht="24.95" customHeight="1" x14ac:dyDescent="0.3">
      <c r="A321" s="155"/>
      <c r="B321" s="263"/>
      <c r="C321" s="155"/>
      <c r="D321" s="155"/>
      <c r="E321" s="155"/>
      <c r="F321" s="295"/>
      <c r="G321" s="261" t="s">
        <v>15</v>
      </c>
      <c r="H321" s="260">
        <f>+CEILING(I320,0.1)</f>
        <v>2</v>
      </c>
      <c r="I321" s="161" t="s">
        <v>7</v>
      </c>
    </row>
    <row r="322" spans="1:9" s="24" customFormat="1" ht="51.75" customHeight="1" x14ac:dyDescent="0.3">
      <c r="A322" s="298">
        <v>33</v>
      </c>
      <c r="B322" s="335" t="s">
        <v>1186</v>
      </c>
      <c r="C322" s="155"/>
      <c r="D322" s="296"/>
      <c r="E322" s="155"/>
      <c r="F322" s="295"/>
      <c r="G322" s="295"/>
      <c r="H322" s="295"/>
      <c r="I322" s="297"/>
    </row>
    <row r="323" spans="1:9" s="24" customFormat="1" ht="24.95" customHeight="1" x14ac:dyDescent="0.3">
      <c r="A323" s="155"/>
      <c r="B323" s="257" t="s">
        <v>588</v>
      </c>
      <c r="C323" s="155">
        <v>1</v>
      </c>
      <c r="D323" s="296" t="s">
        <v>14</v>
      </c>
      <c r="E323" s="155">
        <v>2</v>
      </c>
      <c r="F323" s="295"/>
      <c r="G323" s="295"/>
      <c r="H323" s="295"/>
      <c r="I323" s="297">
        <f>+ROUND(PRODUCT(C323:H323),2)</f>
        <v>2</v>
      </c>
    </row>
    <row r="324" spans="1:9" s="24" customFormat="1" ht="24.95" customHeight="1" x14ac:dyDescent="0.3">
      <c r="A324" s="155"/>
      <c r="B324" s="257" t="s">
        <v>589</v>
      </c>
      <c r="C324" s="155">
        <v>1</v>
      </c>
      <c r="D324" s="296" t="s">
        <v>14</v>
      </c>
      <c r="E324" s="155">
        <v>2</v>
      </c>
      <c r="F324" s="295"/>
      <c r="G324" s="295"/>
      <c r="H324" s="295"/>
      <c r="I324" s="297">
        <f>+ROUND(PRODUCT(C324:H324),2)</f>
        <v>2</v>
      </c>
    </row>
    <row r="325" spans="1:9" s="24" customFormat="1" ht="24.95" customHeight="1" x14ac:dyDescent="0.3">
      <c r="A325" s="155"/>
      <c r="B325" s="257"/>
      <c r="C325" s="155"/>
      <c r="D325" s="296"/>
      <c r="E325" s="155"/>
      <c r="F325" s="295"/>
      <c r="G325" s="260"/>
      <c r="H325" s="261" t="s">
        <v>8</v>
      </c>
      <c r="I325" s="137">
        <f>SUM(I323:I324)</f>
        <v>4</v>
      </c>
    </row>
    <row r="326" spans="1:9" s="24" customFormat="1" ht="24.95" customHeight="1" x14ac:dyDescent="0.3">
      <c r="A326" s="155"/>
      <c r="B326" s="263"/>
      <c r="C326" s="155"/>
      <c r="D326" s="155"/>
      <c r="E326" s="155"/>
      <c r="F326" s="295"/>
      <c r="G326" s="261" t="s">
        <v>15</v>
      </c>
      <c r="H326" s="260">
        <f>+CEILING(I325,0.1)</f>
        <v>4</v>
      </c>
      <c r="I326" s="161" t="s">
        <v>7</v>
      </c>
    </row>
    <row r="327" spans="1:9" s="24" customFormat="1" ht="65.25" customHeight="1" x14ac:dyDescent="0.3">
      <c r="A327" s="298">
        <v>34</v>
      </c>
      <c r="B327" s="335" t="s">
        <v>1188</v>
      </c>
      <c r="C327" s="155"/>
      <c r="D327" s="296"/>
      <c r="E327" s="155"/>
      <c r="F327" s="295"/>
      <c r="G327" s="295"/>
      <c r="H327" s="295"/>
      <c r="I327" s="297"/>
    </row>
    <row r="328" spans="1:9" s="24" customFormat="1" ht="24.95" customHeight="1" x14ac:dyDescent="0.3">
      <c r="A328" s="155"/>
      <c r="B328" s="257" t="s">
        <v>588</v>
      </c>
      <c r="C328" s="155">
        <v>1</v>
      </c>
      <c r="D328" s="296" t="s">
        <v>14</v>
      </c>
      <c r="E328" s="155">
        <v>2</v>
      </c>
      <c r="F328" s="295"/>
      <c r="G328" s="295">
        <v>10</v>
      </c>
      <c r="H328" s="295"/>
      <c r="I328" s="297">
        <f>+ROUND(PRODUCT(C328:H328),2)</f>
        <v>20</v>
      </c>
    </row>
    <row r="329" spans="1:9" s="24" customFormat="1" ht="24.95" customHeight="1" x14ac:dyDescent="0.3">
      <c r="A329" s="155"/>
      <c r="B329" s="257" t="s">
        <v>589</v>
      </c>
      <c r="C329" s="155">
        <v>1</v>
      </c>
      <c r="D329" s="296" t="s">
        <v>14</v>
      </c>
      <c r="E329" s="155">
        <v>2</v>
      </c>
      <c r="F329" s="295"/>
      <c r="G329" s="295">
        <v>15</v>
      </c>
      <c r="H329" s="295"/>
      <c r="I329" s="297">
        <f>+ROUND(PRODUCT(C329:H329),2)</f>
        <v>30</v>
      </c>
    </row>
    <row r="330" spans="1:9" s="24" customFormat="1" ht="24.95" customHeight="1" x14ac:dyDescent="0.3">
      <c r="A330" s="155"/>
      <c r="B330" s="257"/>
      <c r="C330" s="155"/>
      <c r="D330" s="296"/>
      <c r="E330" s="155"/>
      <c r="F330" s="295"/>
      <c r="G330" s="260"/>
      <c r="H330" s="261" t="s">
        <v>8</v>
      </c>
      <c r="I330" s="137">
        <f>SUM(I328:I329)</f>
        <v>50</v>
      </c>
    </row>
    <row r="331" spans="1:9" s="24" customFormat="1" ht="24.95" customHeight="1" x14ac:dyDescent="0.3">
      <c r="A331" s="155"/>
      <c r="B331" s="263"/>
      <c r="C331" s="155"/>
      <c r="D331" s="155"/>
      <c r="E331" s="155"/>
      <c r="F331" s="295"/>
      <c r="G331" s="261" t="s">
        <v>15</v>
      </c>
      <c r="H331" s="260">
        <f>+CEILING(I330,0.1)</f>
        <v>50</v>
      </c>
      <c r="I331" s="161" t="s">
        <v>85</v>
      </c>
    </row>
    <row r="332" spans="1:9" s="24" customFormat="1" ht="24.95" customHeight="1" x14ac:dyDescent="0.3">
      <c r="A332" s="298">
        <v>35</v>
      </c>
      <c r="B332" s="235" t="s">
        <v>762</v>
      </c>
      <c r="C332" s="155"/>
      <c r="D332" s="296"/>
      <c r="E332" s="155"/>
      <c r="F332" s="295"/>
      <c r="G332" s="295"/>
      <c r="H332" s="295"/>
      <c r="I332" s="297"/>
    </row>
    <row r="333" spans="1:9" s="24" customFormat="1" ht="24.95" customHeight="1" x14ac:dyDescent="0.3">
      <c r="A333" s="155"/>
      <c r="B333" s="257" t="s">
        <v>587</v>
      </c>
      <c r="C333" s="155">
        <v>1</v>
      </c>
      <c r="D333" s="296" t="s">
        <v>14</v>
      </c>
      <c r="E333" s="155">
        <v>2</v>
      </c>
      <c r="F333" s="295"/>
      <c r="G333" s="295"/>
      <c r="H333" s="295"/>
      <c r="I333" s="297">
        <f>+ROUND(PRODUCT(C333:H333),2)</f>
        <v>2</v>
      </c>
    </row>
    <row r="334" spans="1:9" s="24" customFormat="1" ht="24.95" customHeight="1" x14ac:dyDescent="0.3">
      <c r="A334" s="155"/>
      <c r="B334" s="257"/>
      <c r="C334" s="155"/>
      <c r="D334" s="296"/>
      <c r="E334" s="155"/>
      <c r="F334" s="295"/>
      <c r="G334" s="260"/>
      <c r="H334" s="261" t="s">
        <v>8</v>
      </c>
      <c r="I334" s="137">
        <f>SUM(I333:I333)</f>
        <v>2</v>
      </c>
    </row>
    <row r="335" spans="1:9" s="24" customFormat="1" ht="24.95" customHeight="1" x14ac:dyDescent="0.3">
      <c r="A335" s="155"/>
      <c r="B335" s="263"/>
      <c r="C335" s="155"/>
      <c r="D335" s="155"/>
      <c r="E335" s="155"/>
      <c r="F335" s="295"/>
      <c r="G335" s="261" t="s">
        <v>15</v>
      </c>
      <c r="H335" s="260">
        <f>+CEILING(I334,0.1)</f>
        <v>2</v>
      </c>
      <c r="I335" s="161" t="s">
        <v>7</v>
      </c>
    </row>
    <row r="336" spans="1:9" s="24" customFormat="1" ht="41.25" customHeight="1" x14ac:dyDescent="0.3">
      <c r="A336" s="298">
        <v>36</v>
      </c>
      <c r="B336" s="336" t="s">
        <v>1162</v>
      </c>
      <c r="C336" s="155"/>
      <c r="D336" s="296"/>
      <c r="E336" s="155"/>
      <c r="F336" s="295"/>
      <c r="G336" s="295"/>
      <c r="H336" s="295"/>
      <c r="I336" s="297"/>
    </row>
    <row r="337" spans="1:9" s="24" customFormat="1" ht="24.95" customHeight="1" x14ac:dyDescent="0.3">
      <c r="A337" s="155"/>
      <c r="B337" s="257" t="s">
        <v>688</v>
      </c>
      <c r="C337" s="155">
        <v>1</v>
      </c>
      <c r="D337" s="296" t="s">
        <v>14</v>
      </c>
      <c r="E337" s="155">
        <v>1</v>
      </c>
      <c r="F337" s="295">
        <v>12</v>
      </c>
      <c r="G337" s="295">
        <v>5.8</v>
      </c>
      <c r="H337" s="295">
        <v>7.4999999999999997E-2</v>
      </c>
      <c r="I337" s="297">
        <f>+ROUND(PRODUCT(C337:H337),2)</f>
        <v>5.22</v>
      </c>
    </row>
    <row r="338" spans="1:9" s="24" customFormat="1" ht="24.95" customHeight="1" x14ac:dyDescent="0.3">
      <c r="A338" s="155"/>
      <c r="B338" s="257"/>
      <c r="C338" s="155"/>
      <c r="D338" s="296"/>
      <c r="E338" s="155"/>
      <c r="F338" s="295"/>
      <c r="G338" s="260"/>
      <c r="H338" s="261" t="s">
        <v>8</v>
      </c>
      <c r="I338" s="137">
        <f>SUM(I337:I337)</f>
        <v>5.22</v>
      </c>
    </row>
    <row r="339" spans="1:9" s="24" customFormat="1" ht="24.95" customHeight="1" x14ac:dyDescent="0.3">
      <c r="A339" s="155"/>
      <c r="B339" s="263"/>
      <c r="C339" s="155"/>
      <c r="D339" s="155"/>
      <c r="E339" s="155"/>
      <c r="F339" s="295"/>
      <c r="G339" s="261" t="s">
        <v>15</v>
      </c>
      <c r="H339" s="260">
        <f>+CEILING(I338,0.1)</f>
        <v>5.3000000000000007</v>
      </c>
      <c r="I339" s="161" t="s">
        <v>213</v>
      </c>
    </row>
    <row r="340" spans="1:9" s="24" customFormat="1" ht="38.25" customHeight="1" x14ac:dyDescent="0.3">
      <c r="A340" s="298">
        <v>37</v>
      </c>
      <c r="B340" s="337" t="s">
        <v>1163</v>
      </c>
      <c r="C340" s="155"/>
      <c r="D340" s="296"/>
      <c r="E340" s="155"/>
      <c r="F340" s="295"/>
      <c r="G340" s="295"/>
      <c r="H340" s="295"/>
      <c r="I340" s="297"/>
    </row>
    <row r="341" spans="1:9" s="24" customFormat="1" ht="24.95" customHeight="1" x14ac:dyDescent="0.3">
      <c r="A341" s="155"/>
      <c r="B341" s="257" t="s">
        <v>688</v>
      </c>
      <c r="C341" s="155">
        <v>1</v>
      </c>
      <c r="D341" s="296" t="s">
        <v>14</v>
      </c>
      <c r="E341" s="155">
        <v>1</v>
      </c>
      <c r="F341" s="295">
        <f>+$F$337</f>
        <v>12</v>
      </c>
      <c r="G341" s="295">
        <f>+$G$337</f>
        <v>5.8</v>
      </c>
      <c r="H341" s="295">
        <v>7.4999999999999997E-2</v>
      </c>
      <c r="I341" s="297">
        <f>+ROUND(PRODUCT(C341:H341),2)</f>
        <v>5.22</v>
      </c>
    </row>
    <row r="342" spans="1:9" s="24" customFormat="1" ht="24.95" customHeight="1" x14ac:dyDescent="0.3">
      <c r="A342" s="155"/>
      <c r="B342" s="257"/>
      <c r="C342" s="155"/>
      <c r="D342" s="296"/>
      <c r="E342" s="155"/>
      <c r="F342" s="295"/>
      <c r="G342" s="260"/>
      <c r="H342" s="261" t="s">
        <v>8</v>
      </c>
      <c r="I342" s="137">
        <f>SUM(I341:I341)</f>
        <v>5.22</v>
      </c>
    </row>
    <row r="343" spans="1:9" s="24" customFormat="1" ht="24.95" customHeight="1" x14ac:dyDescent="0.3">
      <c r="A343" s="155"/>
      <c r="B343" s="263"/>
      <c r="C343" s="155"/>
      <c r="D343" s="155"/>
      <c r="E343" s="155"/>
      <c r="F343" s="295"/>
      <c r="G343" s="261" t="s">
        <v>15</v>
      </c>
      <c r="H343" s="260">
        <f>+CEILING(I342,0.1)</f>
        <v>5.3000000000000007</v>
      </c>
      <c r="I343" s="161" t="s">
        <v>213</v>
      </c>
    </row>
    <row r="344" spans="1:9" s="24" customFormat="1" ht="42" customHeight="1" x14ac:dyDescent="0.3">
      <c r="A344" s="298">
        <v>38</v>
      </c>
      <c r="B344" s="337" t="s">
        <v>1164</v>
      </c>
      <c r="C344" s="155"/>
      <c r="D344" s="296"/>
      <c r="E344" s="155"/>
      <c r="F344" s="295"/>
      <c r="G344" s="295"/>
      <c r="H344" s="295"/>
      <c r="I344" s="297"/>
    </row>
    <row r="345" spans="1:9" s="24" customFormat="1" ht="24.95" customHeight="1" x14ac:dyDescent="0.3">
      <c r="A345" s="155"/>
      <c r="B345" s="257" t="s">
        <v>688</v>
      </c>
      <c r="C345" s="155">
        <v>1</v>
      </c>
      <c r="D345" s="296" t="s">
        <v>14</v>
      </c>
      <c r="E345" s="155">
        <v>1</v>
      </c>
      <c r="F345" s="295">
        <f>+$F$337</f>
        <v>12</v>
      </c>
      <c r="G345" s="295">
        <f>+$G$337</f>
        <v>5.8</v>
      </c>
      <c r="H345" s="295"/>
      <c r="I345" s="297">
        <f>+ROUND(PRODUCT(C345:H345),2)</f>
        <v>69.599999999999994</v>
      </c>
    </row>
    <row r="346" spans="1:9" s="24" customFormat="1" ht="24.95" customHeight="1" x14ac:dyDescent="0.3">
      <c r="A346" s="155"/>
      <c r="B346" s="257"/>
      <c r="C346" s="155"/>
      <c r="D346" s="296"/>
      <c r="E346" s="155"/>
      <c r="F346" s="295"/>
      <c r="G346" s="260"/>
      <c r="H346" s="261" t="s">
        <v>8</v>
      </c>
      <c r="I346" s="137">
        <f>SUM(I345:I345)</f>
        <v>69.599999999999994</v>
      </c>
    </row>
    <row r="347" spans="1:9" s="24" customFormat="1" ht="24.95" customHeight="1" x14ac:dyDescent="0.3">
      <c r="A347" s="155"/>
      <c r="B347" s="263"/>
      <c r="C347" s="155"/>
      <c r="D347" s="155"/>
      <c r="E347" s="155"/>
      <c r="F347" s="295"/>
      <c r="G347" s="261" t="s">
        <v>15</v>
      </c>
      <c r="H347" s="260">
        <f>+CEILING(I346,0.1)</f>
        <v>69.600000000000009</v>
      </c>
      <c r="I347" s="161" t="s">
        <v>43</v>
      </c>
    </row>
    <row r="348" spans="1:9" s="24" customFormat="1" ht="59.25" customHeight="1" x14ac:dyDescent="0.3">
      <c r="A348" s="298">
        <v>39</v>
      </c>
      <c r="B348" s="337" t="s">
        <v>1165</v>
      </c>
      <c r="C348" s="155"/>
      <c r="D348" s="296"/>
      <c r="E348" s="155"/>
      <c r="F348" s="295"/>
      <c r="G348" s="295"/>
      <c r="H348" s="295"/>
      <c r="I348" s="297"/>
    </row>
    <row r="349" spans="1:9" s="24" customFormat="1" ht="24.95" customHeight="1" x14ac:dyDescent="0.3">
      <c r="A349" s="155"/>
      <c r="B349" s="257" t="s">
        <v>688</v>
      </c>
      <c r="C349" s="155">
        <v>1</v>
      </c>
      <c r="D349" s="296" t="s">
        <v>14</v>
      </c>
      <c r="E349" s="155">
        <v>1</v>
      </c>
      <c r="F349" s="295">
        <f>+$F$337</f>
        <v>12</v>
      </c>
      <c r="G349" s="295">
        <f>+$G$337</f>
        <v>5.8</v>
      </c>
      <c r="H349" s="295"/>
      <c r="I349" s="297">
        <f>+ROUND(PRODUCT(C349:H349),2)</f>
        <v>69.599999999999994</v>
      </c>
    </row>
    <row r="350" spans="1:9" s="24" customFormat="1" ht="24.95" customHeight="1" x14ac:dyDescent="0.3">
      <c r="A350" s="155"/>
      <c r="B350" s="257"/>
      <c r="C350" s="155"/>
      <c r="D350" s="296"/>
      <c r="E350" s="155"/>
      <c r="F350" s="295"/>
      <c r="G350" s="260"/>
      <c r="H350" s="261" t="s">
        <v>8</v>
      </c>
      <c r="I350" s="137">
        <f>SUM(I349:I349)</f>
        <v>69.599999999999994</v>
      </c>
    </row>
    <row r="351" spans="1:9" s="24" customFormat="1" ht="24.95" customHeight="1" x14ac:dyDescent="0.3">
      <c r="A351" s="155"/>
      <c r="B351" s="263"/>
      <c r="C351" s="155"/>
      <c r="D351" s="155"/>
      <c r="E351" s="155"/>
      <c r="F351" s="295"/>
      <c r="G351" s="261" t="s">
        <v>15</v>
      </c>
      <c r="H351" s="260">
        <f>+CEILING(I350,0.1)</f>
        <v>69.600000000000009</v>
      </c>
      <c r="I351" s="161" t="s">
        <v>43</v>
      </c>
    </row>
    <row r="352" spans="1:9" s="24" customFormat="1" ht="60" x14ac:dyDescent="0.3">
      <c r="A352" s="298">
        <v>40</v>
      </c>
      <c r="B352" s="301" t="s">
        <v>692</v>
      </c>
      <c r="C352" s="155"/>
      <c r="D352" s="296"/>
      <c r="E352" s="155"/>
      <c r="F352" s="295"/>
      <c r="G352" s="295"/>
      <c r="H352" s="295"/>
      <c r="I352" s="297"/>
    </row>
    <row r="353" spans="1:9" s="24" customFormat="1" ht="24.95" customHeight="1" x14ac:dyDescent="0.3">
      <c r="A353" s="155"/>
      <c r="B353" s="257" t="s">
        <v>688</v>
      </c>
      <c r="C353" s="155">
        <v>1</v>
      </c>
      <c r="D353" s="296" t="s">
        <v>14</v>
      </c>
      <c r="E353" s="155">
        <v>1</v>
      </c>
      <c r="F353" s="295">
        <f>+$F$337</f>
        <v>12</v>
      </c>
      <c r="G353" s="295">
        <f>+$G$337</f>
        <v>5.8</v>
      </c>
      <c r="H353" s="295"/>
      <c r="I353" s="297">
        <f>+ROUND(PRODUCT(C353:H353),2)</f>
        <v>69.599999999999994</v>
      </c>
    </row>
    <row r="354" spans="1:9" s="24" customFormat="1" ht="24.95" customHeight="1" x14ac:dyDescent="0.3">
      <c r="A354" s="155"/>
      <c r="B354" s="257"/>
      <c r="C354" s="155"/>
      <c r="D354" s="296"/>
      <c r="E354" s="155"/>
      <c r="F354" s="295"/>
      <c r="G354" s="260"/>
      <c r="H354" s="261" t="s">
        <v>8</v>
      </c>
      <c r="I354" s="137">
        <f>SUM(I353:I353)</f>
        <v>69.599999999999994</v>
      </c>
    </row>
    <row r="355" spans="1:9" s="24" customFormat="1" ht="24.95" customHeight="1" x14ac:dyDescent="0.3">
      <c r="A355" s="155"/>
      <c r="B355" s="263"/>
      <c r="C355" s="155"/>
      <c r="D355" s="155"/>
      <c r="E355" s="155"/>
      <c r="F355" s="295"/>
      <c r="G355" s="261" t="s">
        <v>15</v>
      </c>
      <c r="H355" s="260">
        <f>+CEILING(I354,0.1)</f>
        <v>69.600000000000009</v>
      </c>
      <c r="I355" s="161" t="s">
        <v>43</v>
      </c>
    </row>
    <row r="356" spans="1:9" s="80" customFormat="1" ht="24.95" customHeight="1" x14ac:dyDescent="0.3">
      <c r="A356" s="241">
        <v>41</v>
      </c>
      <c r="B356" s="242" t="s">
        <v>693</v>
      </c>
      <c r="C356" s="243"/>
      <c r="D356" s="244"/>
      <c r="E356" s="243"/>
      <c r="F356" s="245"/>
      <c r="G356" s="245"/>
      <c r="H356" s="245"/>
      <c r="I356" s="246"/>
    </row>
    <row r="357" spans="1:9" s="80" customFormat="1" ht="24.95" customHeight="1" x14ac:dyDescent="0.25">
      <c r="A357" s="247"/>
      <c r="B357" s="248" t="s">
        <v>1189</v>
      </c>
      <c r="C357" s="243">
        <v>1</v>
      </c>
      <c r="D357" s="244" t="s">
        <v>14</v>
      </c>
      <c r="E357" s="243">
        <v>12</v>
      </c>
      <c r="F357" s="245">
        <v>1.5</v>
      </c>
      <c r="G357" s="245"/>
      <c r="H357" s="245">
        <v>0.23</v>
      </c>
      <c r="I357" s="246">
        <f>PRODUCT(C357:H357)</f>
        <v>4.1400000000000006</v>
      </c>
    </row>
    <row r="358" spans="1:9" s="80" customFormat="1" ht="24.95" customHeight="1" x14ac:dyDescent="0.25">
      <c r="A358" s="247"/>
      <c r="B358" s="248" t="s">
        <v>698</v>
      </c>
      <c r="C358" s="243">
        <v>1</v>
      </c>
      <c r="D358" s="244" t="s">
        <v>14</v>
      </c>
      <c r="E358" s="243">
        <v>1</v>
      </c>
      <c r="F358" s="245">
        <v>9.26</v>
      </c>
      <c r="G358" s="245"/>
      <c r="H358" s="245">
        <v>0.23</v>
      </c>
      <c r="I358" s="246">
        <f>PRODUCT(C358:H358)</f>
        <v>2.1297999999999999</v>
      </c>
    </row>
    <row r="359" spans="1:9" s="80" customFormat="1" ht="24.95" customHeight="1" x14ac:dyDescent="0.25">
      <c r="A359" s="247"/>
      <c r="B359" s="248" t="s">
        <v>698</v>
      </c>
      <c r="C359" s="243">
        <v>1</v>
      </c>
      <c r="D359" s="244" t="s">
        <v>14</v>
      </c>
      <c r="E359" s="243">
        <v>1</v>
      </c>
      <c r="F359" s="245">
        <v>14.33</v>
      </c>
      <c r="G359" s="245"/>
      <c r="H359" s="245">
        <v>0.23</v>
      </c>
      <c r="I359" s="246">
        <f>PRODUCT(C359:H359)</f>
        <v>3.2959000000000001</v>
      </c>
    </row>
    <row r="360" spans="1:9" s="80" customFormat="1" ht="24.95" customHeight="1" x14ac:dyDescent="0.25">
      <c r="A360" s="247"/>
      <c r="B360" s="248" t="s">
        <v>699</v>
      </c>
      <c r="C360" s="243">
        <v>1</v>
      </c>
      <c r="D360" s="244" t="s">
        <v>14</v>
      </c>
      <c r="E360" s="243">
        <v>1</v>
      </c>
      <c r="F360" s="245">
        <v>8</v>
      </c>
      <c r="G360" s="245"/>
      <c r="H360" s="245">
        <v>0.23</v>
      </c>
      <c r="I360" s="246">
        <f>PRODUCT(C360:H360)</f>
        <v>1.84</v>
      </c>
    </row>
    <row r="361" spans="1:9" s="80" customFormat="1" ht="24.95" customHeight="1" x14ac:dyDescent="0.25">
      <c r="A361" s="247"/>
      <c r="B361" s="248"/>
      <c r="C361" s="243"/>
      <c r="D361" s="244"/>
      <c r="E361" s="243"/>
      <c r="F361" s="245"/>
      <c r="G361" s="245"/>
      <c r="H361" s="245" t="s">
        <v>1193</v>
      </c>
      <c r="I361" s="246">
        <f>SUM(I357:I360)</f>
        <v>11.4057</v>
      </c>
    </row>
    <row r="362" spans="1:9" s="80" customFormat="1" ht="24.95" customHeight="1" x14ac:dyDescent="0.3">
      <c r="A362" s="247"/>
      <c r="B362" s="248"/>
      <c r="C362" s="243"/>
      <c r="D362" s="244"/>
      <c r="E362" s="243"/>
      <c r="F362" s="245"/>
      <c r="G362" s="360" t="s">
        <v>15</v>
      </c>
      <c r="H362" s="250">
        <f>I361*10</f>
        <v>114.05699999999999</v>
      </c>
      <c r="I362" s="250" t="s">
        <v>671</v>
      </c>
    </row>
    <row r="363" spans="1:9" s="24" customFormat="1" ht="159.75" customHeight="1" x14ac:dyDescent="0.3">
      <c r="A363" s="155">
        <v>42</v>
      </c>
      <c r="B363" s="300" t="s">
        <v>706</v>
      </c>
      <c r="C363" s="155"/>
      <c r="D363" s="155"/>
      <c r="E363" s="155"/>
      <c r="F363" s="295"/>
      <c r="G363" s="295"/>
      <c r="H363" s="295"/>
      <c r="I363" s="155"/>
    </row>
    <row r="364" spans="1:9" s="24" customFormat="1" ht="30" x14ac:dyDescent="0.3">
      <c r="A364" s="155"/>
      <c r="B364" s="300" t="s">
        <v>707</v>
      </c>
      <c r="C364" s="155"/>
      <c r="D364" s="155"/>
      <c r="E364" s="155"/>
      <c r="F364" s="295"/>
      <c r="G364" s="295"/>
      <c r="H364" s="295"/>
      <c r="I364" s="155"/>
    </row>
    <row r="365" spans="1:9" s="24" customFormat="1" ht="24.95" customHeight="1" x14ac:dyDescent="0.3">
      <c r="A365" s="155"/>
      <c r="B365" s="274" t="s">
        <v>708</v>
      </c>
      <c r="C365" s="155">
        <v>1</v>
      </c>
      <c r="D365" s="155" t="s">
        <v>14</v>
      </c>
      <c r="E365" s="155">
        <v>1</v>
      </c>
      <c r="F365" s="295">
        <v>10</v>
      </c>
      <c r="G365" s="295"/>
      <c r="H365" s="295"/>
      <c r="I365" s="297">
        <f>+ROUND(PRODUCT(C365:H365),2)</f>
        <v>10</v>
      </c>
    </row>
    <row r="366" spans="1:9" s="24" customFormat="1" ht="24.95" customHeight="1" x14ac:dyDescent="0.3">
      <c r="A366" s="155"/>
      <c r="B366" s="274" t="s">
        <v>708</v>
      </c>
      <c r="C366" s="155">
        <v>1</v>
      </c>
      <c r="D366" s="155" t="s">
        <v>14</v>
      </c>
      <c r="E366" s="155">
        <v>1</v>
      </c>
      <c r="F366" s="295">
        <v>5</v>
      </c>
      <c r="G366" s="295"/>
      <c r="H366" s="295"/>
      <c r="I366" s="297">
        <f>+ROUND(PRODUCT(C366:H366),2)</f>
        <v>5</v>
      </c>
    </row>
    <row r="367" spans="1:9" s="24" customFormat="1" ht="24.95" customHeight="1" x14ac:dyDescent="0.3">
      <c r="A367" s="155"/>
      <c r="B367" s="274"/>
      <c r="C367" s="155"/>
      <c r="D367" s="155"/>
      <c r="E367" s="155"/>
      <c r="F367" s="295"/>
      <c r="G367" s="260"/>
      <c r="H367" s="261" t="s">
        <v>8</v>
      </c>
      <c r="I367" s="137">
        <f>SUM(I365:I366)</f>
        <v>15</v>
      </c>
    </row>
    <row r="368" spans="1:9" s="24" customFormat="1" ht="24.95" customHeight="1" x14ac:dyDescent="0.3">
      <c r="A368" s="155"/>
      <c r="B368" s="274"/>
      <c r="C368" s="155"/>
      <c r="D368" s="155"/>
      <c r="E368" s="155"/>
      <c r="F368" s="295"/>
      <c r="G368" s="261" t="s">
        <v>15</v>
      </c>
      <c r="H368" s="260">
        <f>+CEILING(I367,0.1)</f>
        <v>15</v>
      </c>
      <c r="I368" s="161" t="s">
        <v>85</v>
      </c>
    </row>
    <row r="369" spans="1:9" s="24" customFormat="1" ht="30" x14ac:dyDescent="0.3">
      <c r="A369" s="155"/>
      <c r="B369" s="300" t="s">
        <v>709</v>
      </c>
      <c r="C369" s="155"/>
      <c r="D369" s="155"/>
      <c r="E369" s="155"/>
      <c r="F369" s="295"/>
      <c r="G369" s="261"/>
      <c r="H369" s="260"/>
      <c r="I369" s="161"/>
    </row>
    <row r="370" spans="1:9" s="24" customFormat="1" ht="24.95" customHeight="1" x14ac:dyDescent="0.3">
      <c r="A370" s="155"/>
      <c r="B370" s="274" t="s">
        <v>711</v>
      </c>
      <c r="C370" s="155">
        <v>1</v>
      </c>
      <c r="D370" s="155" t="s">
        <v>14</v>
      </c>
      <c r="E370" s="155">
        <v>1</v>
      </c>
      <c r="F370" s="295">
        <v>10</v>
      </c>
      <c r="G370" s="295"/>
      <c r="H370" s="295"/>
      <c r="I370" s="297">
        <f>+ROUND(PRODUCT(C370:H370),2)</f>
        <v>10</v>
      </c>
    </row>
    <row r="371" spans="1:9" s="24" customFormat="1" ht="24.95" customHeight="1" x14ac:dyDescent="0.3">
      <c r="A371" s="155"/>
      <c r="B371" s="274"/>
      <c r="C371" s="155"/>
      <c r="D371" s="155"/>
      <c r="E371" s="155"/>
      <c r="F371" s="295"/>
      <c r="G371" s="260"/>
      <c r="H371" s="261" t="s">
        <v>8</v>
      </c>
      <c r="I371" s="137">
        <f>SUM(I370:I370)</f>
        <v>10</v>
      </c>
    </row>
    <row r="372" spans="1:9" s="24" customFormat="1" ht="24.95" customHeight="1" x14ac:dyDescent="0.3">
      <c r="A372" s="155"/>
      <c r="B372" s="274"/>
      <c r="C372" s="155"/>
      <c r="D372" s="155"/>
      <c r="E372" s="155"/>
      <c r="F372" s="295"/>
      <c r="G372" s="261" t="s">
        <v>15</v>
      </c>
      <c r="H372" s="260">
        <f>+CEILING(I371,0.1)</f>
        <v>10</v>
      </c>
      <c r="I372" s="161" t="s">
        <v>85</v>
      </c>
    </row>
    <row r="373" spans="1:9" s="24" customFormat="1" ht="165" x14ac:dyDescent="0.3">
      <c r="A373" s="155">
        <v>43</v>
      </c>
      <c r="B373" s="300" t="s">
        <v>710</v>
      </c>
      <c r="C373" s="155"/>
      <c r="D373" s="155"/>
      <c r="E373" s="155"/>
      <c r="F373" s="295"/>
      <c r="G373" s="295"/>
      <c r="H373" s="295"/>
      <c r="I373" s="155"/>
    </row>
    <row r="374" spans="1:9" s="24" customFormat="1" ht="30" x14ac:dyDescent="0.3">
      <c r="A374" s="155"/>
      <c r="B374" s="300" t="s">
        <v>1190</v>
      </c>
      <c r="C374" s="155"/>
      <c r="D374" s="155"/>
      <c r="E374" s="155"/>
      <c r="F374" s="295"/>
      <c r="G374" s="295"/>
      <c r="H374" s="295"/>
      <c r="I374" s="155"/>
    </row>
    <row r="375" spans="1:9" s="24" customFormat="1" ht="24.95" customHeight="1" x14ac:dyDescent="0.3">
      <c r="A375" s="155"/>
      <c r="B375" s="274" t="s">
        <v>712</v>
      </c>
      <c r="C375" s="155">
        <v>1</v>
      </c>
      <c r="D375" s="155" t="s">
        <v>14</v>
      </c>
      <c r="E375" s="155">
        <v>1</v>
      </c>
      <c r="F375" s="295">
        <v>10</v>
      </c>
      <c r="G375" s="295"/>
      <c r="H375" s="295"/>
      <c r="I375" s="297">
        <f>+ROUND(PRODUCT(C375:H375),2)</f>
        <v>10</v>
      </c>
    </row>
    <row r="376" spans="1:9" s="24" customFormat="1" ht="24.95" customHeight="1" x14ac:dyDescent="0.3">
      <c r="A376" s="155"/>
      <c r="B376" s="274"/>
      <c r="C376" s="155"/>
      <c r="D376" s="155"/>
      <c r="E376" s="155"/>
      <c r="F376" s="295"/>
      <c r="G376" s="260"/>
      <c r="H376" s="261" t="s">
        <v>8</v>
      </c>
      <c r="I376" s="137">
        <f>SUM(I375:I375)</f>
        <v>10</v>
      </c>
    </row>
    <row r="377" spans="1:9" s="24" customFormat="1" ht="24.95" customHeight="1" x14ac:dyDescent="0.3">
      <c r="A377" s="155"/>
      <c r="B377" s="274"/>
      <c r="C377" s="155"/>
      <c r="D377" s="155"/>
      <c r="E377" s="155"/>
      <c r="F377" s="295"/>
      <c r="G377" s="261" t="s">
        <v>15</v>
      </c>
      <c r="H377" s="260">
        <f>+CEILING(I376,0.1)</f>
        <v>10</v>
      </c>
      <c r="I377" s="161" t="s">
        <v>85</v>
      </c>
    </row>
    <row r="378" spans="1:9" s="24" customFormat="1" ht="90" x14ac:dyDescent="0.3">
      <c r="A378" s="155">
        <v>44</v>
      </c>
      <c r="B378" s="300" t="s">
        <v>1191</v>
      </c>
      <c r="C378" s="155"/>
      <c r="D378" s="155"/>
      <c r="E378" s="155"/>
      <c r="F378" s="295"/>
      <c r="G378" s="295"/>
      <c r="H378" s="295"/>
      <c r="I378" s="155"/>
    </row>
    <row r="379" spans="1:9" s="24" customFormat="1" ht="24.95" customHeight="1" x14ac:dyDescent="0.3">
      <c r="A379" s="155"/>
      <c r="B379" s="257" t="s">
        <v>535</v>
      </c>
      <c r="C379" s="155">
        <v>1</v>
      </c>
      <c r="D379" s="296" t="s">
        <v>14</v>
      </c>
      <c r="E379" s="155">
        <v>2</v>
      </c>
      <c r="F379" s="295"/>
      <c r="G379" s="295"/>
      <c r="H379" s="295"/>
      <c r="I379" s="297">
        <f>+ROUND(PRODUCT(C379:H379),2)</f>
        <v>2</v>
      </c>
    </row>
    <row r="380" spans="1:9" s="24" customFormat="1" ht="24.95" customHeight="1" x14ac:dyDescent="0.3">
      <c r="A380" s="155"/>
      <c r="B380" s="257"/>
      <c r="C380" s="155"/>
      <c r="D380" s="296"/>
      <c r="E380" s="155"/>
      <c r="F380" s="295"/>
      <c r="G380" s="260"/>
      <c r="H380" s="261" t="s">
        <v>8</v>
      </c>
      <c r="I380" s="137">
        <f>SUM(I379:I379)</f>
        <v>2</v>
      </c>
    </row>
    <row r="381" spans="1:9" s="24" customFormat="1" ht="24.95" customHeight="1" x14ac:dyDescent="0.3">
      <c r="A381" s="155"/>
      <c r="B381" s="257"/>
      <c r="C381" s="155"/>
      <c r="D381" s="296"/>
      <c r="E381" s="155"/>
      <c r="F381" s="295"/>
      <c r="G381" s="261" t="s">
        <v>15</v>
      </c>
      <c r="H381" s="260">
        <f>+CEILING(I380,0.1)</f>
        <v>2</v>
      </c>
      <c r="I381" s="161" t="s">
        <v>7</v>
      </c>
    </row>
    <row r="382" spans="1:9" s="24" customFormat="1" ht="60.75" customHeight="1" x14ac:dyDescent="0.3">
      <c r="A382" s="155">
        <v>46</v>
      </c>
      <c r="B382" s="332" t="s">
        <v>1154</v>
      </c>
      <c r="C382" s="155"/>
      <c r="D382" s="155"/>
      <c r="E382" s="155"/>
      <c r="F382" s="295"/>
      <c r="G382" s="295"/>
      <c r="H382" s="295"/>
      <c r="I382" s="155"/>
    </row>
    <row r="383" spans="1:9" s="24" customFormat="1" ht="24.95" customHeight="1" x14ac:dyDescent="0.3">
      <c r="A383" s="155"/>
      <c r="B383" s="257" t="s">
        <v>535</v>
      </c>
      <c r="C383" s="155">
        <v>1</v>
      </c>
      <c r="D383" s="296" t="s">
        <v>14</v>
      </c>
      <c r="E383" s="155">
        <v>1</v>
      </c>
      <c r="F383" s="295"/>
      <c r="G383" s="295"/>
      <c r="H383" s="295"/>
      <c r="I383" s="297">
        <f>+ROUND(PRODUCT(C383:H383),2)</f>
        <v>1</v>
      </c>
    </row>
    <row r="384" spans="1:9" s="24" customFormat="1" ht="24.95" customHeight="1" x14ac:dyDescent="0.3">
      <c r="A384" s="155"/>
      <c r="B384" s="257"/>
      <c r="C384" s="155"/>
      <c r="D384" s="296"/>
      <c r="E384" s="155"/>
      <c r="F384" s="295"/>
      <c r="G384" s="260"/>
      <c r="H384" s="261" t="s">
        <v>8</v>
      </c>
      <c r="I384" s="137">
        <f>SUM(I383:I383)</f>
        <v>1</v>
      </c>
    </row>
    <row r="385" spans="1:9" s="24" customFormat="1" ht="24.95" customHeight="1" x14ac:dyDescent="0.3">
      <c r="A385" s="155"/>
      <c r="B385" s="257"/>
      <c r="C385" s="155"/>
      <c r="D385" s="296"/>
      <c r="E385" s="155"/>
      <c r="F385" s="295"/>
      <c r="G385" s="261" t="s">
        <v>15</v>
      </c>
      <c r="H385" s="260">
        <f>+CEILING(I384,0.1)</f>
        <v>1</v>
      </c>
      <c r="I385" s="161" t="s">
        <v>7</v>
      </c>
    </row>
    <row r="386" spans="1:9" s="24" customFormat="1" ht="60" x14ac:dyDescent="0.3">
      <c r="A386" s="155">
        <v>48</v>
      </c>
      <c r="B386" s="338" t="s">
        <v>1353</v>
      </c>
      <c r="C386" s="155"/>
      <c r="D386" s="155"/>
      <c r="E386" s="155"/>
      <c r="F386" s="295"/>
      <c r="G386" s="295"/>
      <c r="H386" s="295"/>
      <c r="I386" s="155"/>
    </row>
    <row r="387" spans="1:9" s="24" customFormat="1" ht="24.95" customHeight="1" x14ac:dyDescent="0.3">
      <c r="A387" s="155"/>
      <c r="B387" s="257" t="s">
        <v>587</v>
      </c>
      <c r="C387" s="155">
        <v>1</v>
      </c>
      <c r="D387" s="296" t="s">
        <v>14</v>
      </c>
      <c r="E387" s="155">
        <v>1</v>
      </c>
      <c r="F387" s="295"/>
      <c r="G387" s="295"/>
      <c r="H387" s="295"/>
      <c r="I387" s="297">
        <f>+ROUND(PRODUCT(C387:H387),2)</f>
        <v>1</v>
      </c>
    </row>
    <row r="388" spans="1:9" s="24" customFormat="1" ht="24.95" customHeight="1" x14ac:dyDescent="0.3">
      <c r="A388" s="155"/>
      <c r="B388" s="257"/>
      <c r="C388" s="155"/>
      <c r="D388" s="296"/>
      <c r="E388" s="155"/>
      <c r="F388" s="295"/>
      <c r="G388" s="260"/>
      <c r="H388" s="261" t="s">
        <v>8</v>
      </c>
      <c r="I388" s="137">
        <f>SUM(I387:I387)</f>
        <v>1</v>
      </c>
    </row>
    <row r="389" spans="1:9" s="24" customFormat="1" ht="24.95" customHeight="1" x14ac:dyDescent="0.3">
      <c r="A389" s="155"/>
      <c r="B389" s="257"/>
      <c r="C389" s="155"/>
      <c r="D389" s="296"/>
      <c r="E389" s="155"/>
      <c r="F389" s="295"/>
      <c r="G389" s="261" t="s">
        <v>15</v>
      </c>
      <c r="H389" s="260">
        <f>+CEILING(I388,0.1)</f>
        <v>1</v>
      </c>
      <c r="I389" s="161" t="s">
        <v>7</v>
      </c>
    </row>
    <row r="390" spans="1:9" ht="105" x14ac:dyDescent="0.3">
      <c r="A390" s="339">
        <v>51</v>
      </c>
      <c r="B390" s="338" t="s">
        <v>1192</v>
      </c>
      <c r="C390" s="339"/>
      <c r="D390" s="339"/>
      <c r="E390" s="339"/>
      <c r="F390" s="340"/>
      <c r="G390" s="340"/>
      <c r="H390" s="340"/>
      <c r="I390" s="340"/>
    </row>
    <row r="391" spans="1:9" x14ac:dyDescent="0.3">
      <c r="A391" s="339"/>
      <c r="B391" s="339" t="s">
        <v>587</v>
      </c>
      <c r="C391" s="339">
        <v>1</v>
      </c>
      <c r="D391" s="133" t="s">
        <v>14</v>
      </c>
      <c r="E391" s="339">
        <v>1</v>
      </c>
      <c r="F391" s="134">
        <v>6</v>
      </c>
      <c r="G391" s="340"/>
      <c r="H391" s="340"/>
      <c r="I391" s="134">
        <v>6</v>
      </c>
    </row>
    <row r="392" spans="1:9" s="24" customFormat="1" ht="24.95" customHeight="1" x14ac:dyDescent="0.3">
      <c r="A392" s="155"/>
      <c r="B392" s="257"/>
      <c r="C392" s="155"/>
      <c r="D392" s="296"/>
      <c r="E392" s="155"/>
      <c r="F392" s="295"/>
      <c r="G392" s="260"/>
      <c r="H392" s="261" t="s">
        <v>8</v>
      </c>
      <c r="I392" s="137">
        <f>SUM(I391:I391)</f>
        <v>6</v>
      </c>
    </row>
    <row r="393" spans="1:9" s="24" customFormat="1" ht="24.95" customHeight="1" x14ac:dyDescent="0.3">
      <c r="A393" s="155"/>
      <c r="B393" s="257"/>
      <c r="C393" s="155"/>
      <c r="D393" s="296"/>
      <c r="E393" s="155"/>
      <c r="F393" s="295"/>
      <c r="G393" s="261" t="s">
        <v>15</v>
      </c>
      <c r="H393" s="260">
        <f>+CEILING(I392,0.1)</f>
        <v>6</v>
      </c>
      <c r="I393" s="161" t="s">
        <v>7</v>
      </c>
    </row>
    <row r="394" spans="1:9" ht="150" x14ac:dyDescent="0.3">
      <c r="A394" s="339"/>
      <c r="B394" s="338" t="s">
        <v>1211</v>
      </c>
      <c r="C394" s="339"/>
      <c r="D394" s="339"/>
      <c r="E394" s="339"/>
      <c r="F394" s="340"/>
      <c r="G394" s="340"/>
      <c r="H394" s="340"/>
      <c r="I394" s="340"/>
    </row>
    <row r="395" spans="1:9" s="24" customFormat="1" ht="24.95" customHeight="1" x14ac:dyDescent="0.3">
      <c r="A395" s="155"/>
      <c r="B395" s="257" t="s">
        <v>587</v>
      </c>
      <c r="C395" s="155">
        <v>1</v>
      </c>
      <c r="D395" s="296" t="s">
        <v>14</v>
      </c>
      <c r="E395" s="155">
        <v>1</v>
      </c>
      <c r="F395" s="295">
        <v>10</v>
      </c>
      <c r="G395" s="295">
        <v>5.2</v>
      </c>
      <c r="H395" s="295"/>
      <c r="I395" s="297">
        <f>+ROUND(PRODUCT(C395:H395),2)</f>
        <v>52</v>
      </c>
    </row>
    <row r="396" spans="1:9" s="24" customFormat="1" ht="24.95" customHeight="1" x14ac:dyDescent="0.3">
      <c r="A396" s="155"/>
      <c r="B396" s="257"/>
      <c r="C396" s="155"/>
      <c r="D396" s="296"/>
      <c r="E396" s="155"/>
      <c r="F396" s="295"/>
      <c r="G396" s="260"/>
      <c r="H396" s="261" t="s">
        <v>8</v>
      </c>
      <c r="I396" s="137">
        <f>SUM(I395:I395)</f>
        <v>52</v>
      </c>
    </row>
    <row r="397" spans="1:9" s="24" customFormat="1" ht="24.95" customHeight="1" x14ac:dyDescent="0.3">
      <c r="A397" s="341"/>
      <c r="B397" s="342"/>
      <c r="C397" s="341"/>
      <c r="D397" s="343"/>
      <c r="E397" s="341"/>
      <c r="F397" s="344"/>
      <c r="G397" s="345" t="s">
        <v>15</v>
      </c>
      <c r="H397" s="346">
        <f>+CEILING(I396,0.1)</f>
        <v>52</v>
      </c>
      <c r="I397" s="347" t="s">
        <v>43</v>
      </c>
    </row>
  </sheetData>
  <mergeCells count="26">
    <mergeCell ref="G9:H9"/>
    <mergeCell ref="A1:I1"/>
    <mergeCell ref="A2:I2"/>
    <mergeCell ref="A3:I3"/>
    <mergeCell ref="A4:I4"/>
    <mergeCell ref="C5:E5"/>
    <mergeCell ref="G86:H86"/>
    <mergeCell ref="G14:H14"/>
    <mergeCell ref="G19:H19"/>
    <mergeCell ref="G24:H24"/>
    <mergeCell ref="G30:H30"/>
    <mergeCell ref="G36:H36"/>
    <mergeCell ref="G41:H41"/>
    <mergeCell ref="G47:H47"/>
    <mergeCell ref="G58:H58"/>
    <mergeCell ref="G63:H63"/>
    <mergeCell ref="G68:H68"/>
    <mergeCell ref="G74:H74"/>
    <mergeCell ref="G209:H209"/>
    <mergeCell ref="G215:H215"/>
    <mergeCell ref="G98:H98"/>
    <mergeCell ref="G162:H162"/>
    <mergeCell ref="G167:H167"/>
    <mergeCell ref="G185:H185"/>
    <mergeCell ref="G200:H200"/>
    <mergeCell ref="G204:H204"/>
  </mergeCells>
  <printOptions horizontalCentered="1" gridLines="1"/>
  <pageMargins left="0.55000000000000004" right="0.21" top="0.59" bottom="0.62" header="0.31496062992126" footer="0.13"/>
  <pageSetup paperSize="9" scale="46" fitToHeight="7" orientation="portrait"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R510"/>
  <sheetViews>
    <sheetView showZeros="0" view="pageBreakPreview" topLeftCell="A4" zoomScaleNormal="40" zoomScaleSheetLayoutView="100" workbookViewId="0">
      <selection activeCell="G74" sqref="G74"/>
    </sheetView>
  </sheetViews>
  <sheetFormatPr defaultRowHeight="15.75" x14ac:dyDescent="0.3"/>
  <cols>
    <col min="1" max="2" width="9.5" style="54" customWidth="1"/>
    <col min="3" max="3" width="43.75" style="55" customWidth="1"/>
    <col min="4" max="4" width="10.75" style="54" customWidth="1"/>
    <col min="5" max="5" width="9.75" style="54" customWidth="1"/>
    <col min="6" max="6" width="15.125" style="56" customWidth="1"/>
    <col min="7" max="10" width="9" style="26"/>
    <col min="11" max="11" width="22.875" style="26" customWidth="1"/>
    <col min="12" max="12" width="12" style="26" customWidth="1"/>
    <col min="13" max="118" width="9" style="26"/>
    <col min="119" max="119" width="9.25" style="26" customWidth="1"/>
    <col min="120" max="120" width="56.875" style="26" customWidth="1"/>
    <col min="121" max="121" width="19.125" style="26" customWidth="1"/>
    <col min="122" max="122" width="9.75" style="26" customWidth="1"/>
    <col min="123" max="123" width="17.5" style="26" customWidth="1"/>
    <col min="124" max="124" width="25.5" style="26" customWidth="1"/>
    <col min="125" max="131" width="0" style="26" hidden="1" customWidth="1"/>
    <col min="132" max="132" width="14.375" style="26" customWidth="1"/>
    <col min="133" max="133" width="18.875" style="26" customWidth="1"/>
    <col min="134" max="135" width="0" style="26" hidden="1" customWidth="1"/>
    <col min="136" max="136" width="17.625" style="26" customWidth="1"/>
    <col min="137" max="137" width="28.375" style="26" customWidth="1"/>
    <col min="138" max="139" width="9" style="26"/>
    <col min="140" max="140" width="14.5" style="26" customWidth="1"/>
    <col min="141" max="141" width="9" style="26"/>
    <col min="142" max="142" width="11.25" style="26" bestFit="1" customWidth="1"/>
    <col min="143" max="147" width="9" style="26"/>
    <col min="148" max="148" width="13.125" style="26" bestFit="1" customWidth="1"/>
    <col min="149" max="374" width="9" style="26"/>
    <col min="375" max="375" width="9.25" style="26" customWidth="1"/>
    <col min="376" max="376" width="56.875" style="26" customWidth="1"/>
    <col min="377" max="377" width="19.125" style="26" customWidth="1"/>
    <col min="378" max="378" width="9.75" style="26" customWidth="1"/>
    <col min="379" max="379" width="17.5" style="26" customWidth="1"/>
    <col min="380" max="380" width="25.5" style="26" customWidth="1"/>
    <col min="381" max="387" width="0" style="26" hidden="1" customWidth="1"/>
    <col min="388" max="388" width="14.375" style="26" customWidth="1"/>
    <col min="389" max="389" width="18.875" style="26" customWidth="1"/>
    <col min="390" max="391" width="0" style="26" hidden="1" customWidth="1"/>
    <col min="392" max="392" width="17.625" style="26" customWidth="1"/>
    <col min="393" max="393" width="28.375" style="26" customWidth="1"/>
    <col min="394" max="395" width="9" style="26"/>
    <col min="396" max="396" width="14.5" style="26" customWidth="1"/>
    <col min="397" max="397" width="9" style="26"/>
    <col min="398" max="398" width="11.25" style="26" bestFit="1" customWidth="1"/>
    <col min="399" max="403" width="9" style="26"/>
    <col min="404" max="404" width="13.125" style="26" bestFit="1" customWidth="1"/>
    <col min="405" max="630" width="9" style="26"/>
    <col min="631" max="631" width="9.25" style="26" customWidth="1"/>
    <col min="632" max="632" width="56.875" style="26" customWidth="1"/>
    <col min="633" max="633" width="19.125" style="26" customWidth="1"/>
    <col min="634" max="634" width="9.75" style="26" customWidth="1"/>
    <col min="635" max="635" width="17.5" style="26" customWidth="1"/>
    <col min="636" max="636" width="25.5" style="26" customWidth="1"/>
    <col min="637" max="643" width="0" style="26" hidden="1" customWidth="1"/>
    <col min="644" max="644" width="14.375" style="26" customWidth="1"/>
    <col min="645" max="645" width="18.875" style="26" customWidth="1"/>
    <col min="646" max="647" width="0" style="26" hidden="1" customWidth="1"/>
    <col min="648" max="648" width="17.625" style="26" customWidth="1"/>
    <col min="649" max="649" width="28.375" style="26" customWidth="1"/>
    <col min="650" max="651" width="9" style="26"/>
    <col min="652" max="652" width="14.5" style="26" customWidth="1"/>
    <col min="653" max="653" width="9" style="26"/>
    <col min="654" max="654" width="11.25" style="26" bestFit="1" customWidth="1"/>
    <col min="655" max="659" width="9" style="26"/>
    <col min="660" max="660" width="13.125" style="26" bestFit="1" customWidth="1"/>
    <col min="661" max="886" width="9" style="26"/>
    <col min="887" max="887" width="9.25" style="26" customWidth="1"/>
    <col min="888" max="888" width="56.875" style="26" customWidth="1"/>
    <col min="889" max="889" width="19.125" style="26" customWidth="1"/>
    <col min="890" max="890" width="9.75" style="26" customWidth="1"/>
    <col min="891" max="891" width="17.5" style="26" customWidth="1"/>
    <col min="892" max="892" width="25.5" style="26" customWidth="1"/>
    <col min="893" max="899" width="0" style="26" hidden="1" customWidth="1"/>
    <col min="900" max="900" width="14.375" style="26" customWidth="1"/>
    <col min="901" max="901" width="18.875" style="26" customWidth="1"/>
    <col min="902" max="903" width="0" style="26" hidden="1" customWidth="1"/>
    <col min="904" max="904" width="17.625" style="26" customWidth="1"/>
    <col min="905" max="905" width="28.375" style="26" customWidth="1"/>
    <col min="906" max="907" width="9" style="26"/>
    <col min="908" max="908" width="14.5" style="26" customWidth="1"/>
    <col min="909" max="909" width="9" style="26"/>
    <col min="910" max="910" width="11.25" style="26" bestFit="1" customWidth="1"/>
    <col min="911" max="915" width="9" style="26"/>
    <col min="916" max="916" width="13.125" style="26" bestFit="1" customWidth="1"/>
    <col min="917" max="1142" width="9" style="26"/>
    <col min="1143" max="1143" width="9.25" style="26" customWidth="1"/>
    <col min="1144" max="1144" width="56.875" style="26" customWidth="1"/>
    <col min="1145" max="1145" width="19.125" style="26" customWidth="1"/>
    <col min="1146" max="1146" width="9.75" style="26" customWidth="1"/>
    <col min="1147" max="1147" width="17.5" style="26" customWidth="1"/>
    <col min="1148" max="1148" width="25.5" style="26" customWidth="1"/>
    <col min="1149" max="1155" width="0" style="26" hidden="1" customWidth="1"/>
    <col min="1156" max="1156" width="14.375" style="26" customWidth="1"/>
    <col min="1157" max="1157" width="18.875" style="26" customWidth="1"/>
    <col min="1158" max="1159" width="0" style="26" hidden="1" customWidth="1"/>
    <col min="1160" max="1160" width="17.625" style="26" customWidth="1"/>
    <col min="1161" max="1161" width="28.375" style="26" customWidth="1"/>
    <col min="1162" max="1163" width="9" style="26"/>
    <col min="1164" max="1164" width="14.5" style="26" customWidth="1"/>
    <col min="1165" max="1165" width="9" style="26"/>
    <col min="1166" max="1166" width="11.25" style="26" bestFit="1" customWidth="1"/>
    <col min="1167" max="1171" width="9" style="26"/>
    <col min="1172" max="1172" width="13.125" style="26" bestFit="1" customWidth="1"/>
    <col min="1173" max="1398" width="9" style="26"/>
    <col min="1399" max="1399" width="9.25" style="26" customWidth="1"/>
    <col min="1400" max="1400" width="56.875" style="26" customWidth="1"/>
    <col min="1401" max="1401" width="19.125" style="26" customWidth="1"/>
    <col min="1402" max="1402" width="9.75" style="26" customWidth="1"/>
    <col min="1403" max="1403" width="17.5" style="26" customWidth="1"/>
    <col min="1404" max="1404" width="25.5" style="26" customWidth="1"/>
    <col min="1405" max="1411" width="0" style="26" hidden="1" customWidth="1"/>
    <col min="1412" max="1412" width="14.375" style="26" customWidth="1"/>
    <col min="1413" max="1413" width="18.875" style="26" customWidth="1"/>
    <col min="1414" max="1415" width="0" style="26" hidden="1" customWidth="1"/>
    <col min="1416" max="1416" width="17.625" style="26" customWidth="1"/>
    <col min="1417" max="1417" width="28.375" style="26" customWidth="1"/>
    <col min="1418" max="1419" width="9" style="26"/>
    <col min="1420" max="1420" width="14.5" style="26" customWidth="1"/>
    <col min="1421" max="1421" width="9" style="26"/>
    <col min="1422" max="1422" width="11.25" style="26" bestFit="1" customWidth="1"/>
    <col min="1423" max="1427" width="9" style="26"/>
    <col min="1428" max="1428" width="13.125" style="26" bestFit="1" customWidth="1"/>
    <col min="1429" max="1654" width="9" style="26"/>
    <col min="1655" max="1655" width="9.25" style="26" customWidth="1"/>
    <col min="1656" max="1656" width="56.875" style="26" customWidth="1"/>
    <col min="1657" max="1657" width="19.125" style="26" customWidth="1"/>
    <col min="1658" max="1658" width="9.75" style="26" customWidth="1"/>
    <col min="1659" max="1659" width="17.5" style="26" customWidth="1"/>
    <col min="1660" max="1660" width="25.5" style="26" customWidth="1"/>
    <col min="1661" max="1667" width="0" style="26" hidden="1" customWidth="1"/>
    <col min="1668" max="1668" width="14.375" style="26" customWidth="1"/>
    <col min="1669" max="1669" width="18.875" style="26" customWidth="1"/>
    <col min="1670" max="1671" width="0" style="26" hidden="1" customWidth="1"/>
    <col min="1672" max="1672" width="17.625" style="26" customWidth="1"/>
    <col min="1673" max="1673" width="28.375" style="26" customWidth="1"/>
    <col min="1674" max="1675" width="9" style="26"/>
    <col min="1676" max="1676" width="14.5" style="26" customWidth="1"/>
    <col min="1677" max="1677" width="9" style="26"/>
    <col min="1678" max="1678" width="11.25" style="26" bestFit="1" customWidth="1"/>
    <col min="1679" max="1683" width="9" style="26"/>
    <col min="1684" max="1684" width="13.125" style="26" bestFit="1" customWidth="1"/>
    <col min="1685" max="1910" width="9" style="26"/>
    <col min="1911" max="1911" width="9.25" style="26" customWidth="1"/>
    <col min="1912" max="1912" width="56.875" style="26" customWidth="1"/>
    <col min="1913" max="1913" width="19.125" style="26" customWidth="1"/>
    <col min="1914" max="1914" width="9.75" style="26" customWidth="1"/>
    <col min="1915" max="1915" width="17.5" style="26" customWidth="1"/>
    <col min="1916" max="1916" width="25.5" style="26" customWidth="1"/>
    <col min="1917" max="1923" width="0" style="26" hidden="1" customWidth="1"/>
    <col min="1924" max="1924" width="14.375" style="26" customWidth="1"/>
    <col min="1925" max="1925" width="18.875" style="26" customWidth="1"/>
    <col min="1926" max="1927" width="0" style="26" hidden="1" customWidth="1"/>
    <col min="1928" max="1928" width="17.625" style="26" customWidth="1"/>
    <col min="1929" max="1929" width="28.375" style="26" customWidth="1"/>
    <col min="1930" max="1931" width="9" style="26"/>
    <col min="1932" max="1932" width="14.5" style="26" customWidth="1"/>
    <col min="1933" max="1933" width="9" style="26"/>
    <col min="1934" max="1934" width="11.25" style="26" bestFit="1" customWidth="1"/>
    <col min="1935" max="1939" width="9" style="26"/>
    <col min="1940" max="1940" width="13.125" style="26" bestFit="1" customWidth="1"/>
    <col min="1941" max="2166" width="9" style="26"/>
    <col min="2167" max="2167" width="9.25" style="26" customWidth="1"/>
    <col min="2168" max="2168" width="56.875" style="26" customWidth="1"/>
    <col min="2169" max="2169" width="19.125" style="26" customWidth="1"/>
    <col min="2170" max="2170" width="9.75" style="26" customWidth="1"/>
    <col min="2171" max="2171" width="17.5" style="26" customWidth="1"/>
    <col min="2172" max="2172" width="25.5" style="26" customWidth="1"/>
    <col min="2173" max="2179" width="0" style="26" hidden="1" customWidth="1"/>
    <col min="2180" max="2180" width="14.375" style="26" customWidth="1"/>
    <col min="2181" max="2181" width="18.875" style="26" customWidth="1"/>
    <col min="2182" max="2183" width="0" style="26" hidden="1" customWidth="1"/>
    <col min="2184" max="2184" width="17.625" style="26" customWidth="1"/>
    <col min="2185" max="2185" width="28.375" style="26" customWidth="1"/>
    <col min="2186" max="2187" width="9" style="26"/>
    <col min="2188" max="2188" width="14.5" style="26" customWidth="1"/>
    <col min="2189" max="2189" width="9" style="26"/>
    <col min="2190" max="2190" width="11.25" style="26" bestFit="1" customWidth="1"/>
    <col min="2191" max="2195" width="9" style="26"/>
    <col min="2196" max="2196" width="13.125" style="26" bestFit="1" customWidth="1"/>
    <col min="2197" max="2422" width="9" style="26"/>
    <col min="2423" max="2423" width="9.25" style="26" customWidth="1"/>
    <col min="2424" max="2424" width="56.875" style="26" customWidth="1"/>
    <col min="2425" max="2425" width="19.125" style="26" customWidth="1"/>
    <col min="2426" max="2426" width="9.75" style="26" customWidth="1"/>
    <col min="2427" max="2427" width="17.5" style="26" customWidth="1"/>
    <col min="2428" max="2428" width="25.5" style="26" customWidth="1"/>
    <col min="2429" max="2435" width="0" style="26" hidden="1" customWidth="1"/>
    <col min="2436" max="2436" width="14.375" style="26" customWidth="1"/>
    <col min="2437" max="2437" width="18.875" style="26" customWidth="1"/>
    <col min="2438" max="2439" width="0" style="26" hidden="1" customWidth="1"/>
    <col min="2440" max="2440" width="17.625" style="26" customWidth="1"/>
    <col min="2441" max="2441" width="28.375" style="26" customWidth="1"/>
    <col min="2442" max="2443" width="9" style="26"/>
    <col min="2444" max="2444" width="14.5" style="26" customWidth="1"/>
    <col min="2445" max="2445" width="9" style="26"/>
    <col min="2446" max="2446" width="11.25" style="26" bestFit="1" customWidth="1"/>
    <col min="2447" max="2451" width="9" style="26"/>
    <col min="2452" max="2452" width="13.125" style="26" bestFit="1" customWidth="1"/>
    <col min="2453" max="2678" width="9" style="26"/>
    <col min="2679" max="2679" width="9.25" style="26" customWidth="1"/>
    <col min="2680" max="2680" width="56.875" style="26" customWidth="1"/>
    <col min="2681" max="2681" width="19.125" style="26" customWidth="1"/>
    <col min="2682" max="2682" width="9.75" style="26" customWidth="1"/>
    <col min="2683" max="2683" width="17.5" style="26" customWidth="1"/>
    <col min="2684" max="2684" width="25.5" style="26" customWidth="1"/>
    <col min="2685" max="2691" width="0" style="26" hidden="1" customWidth="1"/>
    <col min="2692" max="2692" width="14.375" style="26" customWidth="1"/>
    <col min="2693" max="2693" width="18.875" style="26" customWidth="1"/>
    <col min="2694" max="2695" width="0" style="26" hidden="1" customWidth="1"/>
    <col min="2696" max="2696" width="17.625" style="26" customWidth="1"/>
    <col min="2697" max="2697" width="28.375" style="26" customWidth="1"/>
    <col min="2698" max="2699" width="9" style="26"/>
    <col min="2700" max="2700" width="14.5" style="26" customWidth="1"/>
    <col min="2701" max="2701" width="9" style="26"/>
    <col min="2702" max="2702" width="11.25" style="26" bestFit="1" customWidth="1"/>
    <col min="2703" max="2707" width="9" style="26"/>
    <col min="2708" max="2708" width="13.125" style="26" bestFit="1" customWidth="1"/>
    <col min="2709" max="2934" width="9" style="26"/>
    <col min="2935" max="2935" width="9.25" style="26" customWidth="1"/>
    <col min="2936" max="2936" width="56.875" style="26" customWidth="1"/>
    <col min="2937" max="2937" width="19.125" style="26" customWidth="1"/>
    <col min="2938" max="2938" width="9.75" style="26" customWidth="1"/>
    <col min="2939" max="2939" width="17.5" style="26" customWidth="1"/>
    <col min="2940" max="2940" width="25.5" style="26" customWidth="1"/>
    <col min="2941" max="2947" width="0" style="26" hidden="1" customWidth="1"/>
    <col min="2948" max="2948" width="14.375" style="26" customWidth="1"/>
    <col min="2949" max="2949" width="18.875" style="26" customWidth="1"/>
    <col min="2950" max="2951" width="0" style="26" hidden="1" customWidth="1"/>
    <col min="2952" max="2952" width="17.625" style="26" customWidth="1"/>
    <col min="2953" max="2953" width="28.375" style="26" customWidth="1"/>
    <col min="2954" max="2955" width="9" style="26"/>
    <col min="2956" max="2956" width="14.5" style="26" customWidth="1"/>
    <col min="2957" max="2957" width="9" style="26"/>
    <col min="2958" max="2958" width="11.25" style="26" bestFit="1" customWidth="1"/>
    <col min="2959" max="2963" width="9" style="26"/>
    <col min="2964" max="2964" width="13.125" style="26" bestFit="1" customWidth="1"/>
    <col min="2965" max="3190" width="9" style="26"/>
    <col min="3191" max="3191" width="9.25" style="26" customWidth="1"/>
    <col min="3192" max="3192" width="56.875" style="26" customWidth="1"/>
    <col min="3193" max="3193" width="19.125" style="26" customWidth="1"/>
    <col min="3194" max="3194" width="9.75" style="26" customWidth="1"/>
    <col min="3195" max="3195" width="17.5" style="26" customWidth="1"/>
    <col min="3196" max="3196" width="25.5" style="26" customWidth="1"/>
    <col min="3197" max="3203" width="0" style="26" hidden="1" customWidth="1"/>
    <col min="3204" max="3204" width="14.375" style="26" customWidth="1"/>
    <col min="3205" max="3205" width="18.875" style="26" customWidth="1"/>
    <col min="3206" max="3207" width="0" style="26" hidden="1" customWidth="1"/>
    <col min="3208" max="3208" width="17.625" style="26" customWidth="1"/>
    <col min="3209" max="3209" width="28.375" style="26" customWidth="1"/>
    <col min="3210" max="3211" width="9" style="26"/>
    <col min="3212" max="3212" width="14.5" style="26" customWidth="1"/>
    <col min="3213" max="3213" width="9" style="26"/>
    <col min="3214" max="3214" width="11.25" style="26" bestFit="1" customWidth="1"/>
    <col min="3215" max="3219" width="9" style="26"/>
    <col min="3220" max="3220" width="13.125" style="26" bestFit="1" customWidth="1"/>
    <col min="3221" max="3446" width="9" style="26"/>
    <col min="3447" max="3447" width="9.25" style="26" customWidth="1"/>
    <col min="3448" max="3448" width="56.875" style="26" customWidth="1"/>
    <col min="3449" max="3449" width="19.125" style="26" customWidth="1"/>
    <col min="3450" max="3450" width="9.75" style="26" customWidth="1"/>
    <col min="3451" max="3451" width="17.5" style="26" customWidth="1"/>
    <col min="3452" max="3452" width="25.5" style="26" customWidth="1"/>
    <col min="3453" max="3459" width="0" style="26" hidden="1" customWidth="1"/>
    <col min="3460" max="3460" width="14.375" style="26" customWidth="1"/>
    <col min="3461" max="3461" width="18.875" style="26" customWidth="1"/>
    <col min="3462" max="3463" width="0" style="26" hidden="1" customWidth="1"/>
    <col min="3464" max="3464" width="17.625" style="26" customWidth="1"/>
    <col min="3465" max="3465" width="28.375" style="26" customWidth="1"/>
    <col min="3466" max="3467" width="9" style="26"/>
    <col min="3468" max="3468" width="14.5" style="26" customWidth="1"/>
    <col min="3469" max="3469" width="9" style="26"/>
    <col min="3470" max="3470" width="11.25" style="26" bestFit="1" customWidth="1"/>
    <col min="3471" max="3475" width="9" style="26"/>
    <col min="3476" max="3476" width="13.125" style="26" bestFit="1" customWidth="1"/>
    <col min="3477" max="3702" width="9" style="26"/>
    <col min="3703" max="3703" width="9.25" style="26" customWidth="1"/>
    <col min="3704" max="3704" width="56.875" style="26" customWidth="1"/>
    <col min="3705" max="3705" width="19.125" style="26" customWidth="1"/>
    <col min="3706" max="3706" width="9.75" style="26" customWidth="1"/>
    <col min="3707" max="3707" width="17.5" style="26" customWidth="1"/>
    <col min="3708" max="3708" width="25.5" style="26" customWidth="1"/>
    <col min="3709" max="3715" width="0" style="26" hidden="1" customWidth="1"/>
    <col min="3716" max="3716" width="14.375" style="26" customWidth="1"/>
    <col min="3717" max="3717" width="18.875" style="26" customWidth="1"/>
    <col min="3718" max="3719" width="0" style="26" hidden="1" customWidth="1"/>
    <col min="3720" max="3720" width="17.625" style="26" customWidth="1"/>
    <col min="3721" max="3721" width="28.375" style="26" customWidth="1"/>
    <col min="3722" max="3723" width="9" style="26"/>
    <col min="3724" max="3724" width="14.5" style="26" customWidth="1"/>
    <col min="3725" max="3725" width="9" style="26"/>
    <col min="3726" max="3726" width="11.25" style="26" bestFit="1" customWidth="1"/>
    <col min="3727" max="3731" width="9" style="26"/>
    <col min="3732" max="3732" width="13.125" style="26" bestFit="1" customWidth="1"/>
    <col min="3733" max="3958" width="9" style="26"/>
    <col min="3959" max="3959" width="9.25" style="26" customWidth="1"/>
    <col min="3960" max="3960" width="56.875" style="26" customWidth="1"/>
    <col min="3961" max="3961" width="19.125" style="26" customWidth="1"/>
    <col min="3962" max="3962" width="9.75" style="26" customWidth="1"/>
    <col min="3963" max="3963" width="17.5" style="26" customWidth="1"/>
    <col min="3964" max="3964" width="25.5" style="26" customWidth="1"/>
    <col min="3965" max="3971" width="0" style="26" hidden="1" customWidth="1"/>
    <col min="3972" max="3972" width="14.375" style="26" customWidth="1"/>
    <col min="3973" max="3973" width="18.875" style="26" customWidth="1"/>
    <col min="3974" max="3975" width="0" style="26" hidden="1" customWidth="1"/>
    <col min="3976" max="3976" width="17.625" style="26" customWidth="1"/>
    <col min="3977" max="3977" width="28.375" style="26" customWidth="1"/>
    <col min="3978" max="3979" width="9" style="26"/>
    <col min="3980" max="3980" width="14.5" style="26" customWidth="1"/>
    <col min="3981" max="3981" width="9" style="26"/>
    <col min="3982" max="3982" width="11.25" style="26" bestFit="1" customWidth="1"/>
    <col min="3983" max="3987" width="9" style="26"/>
    <col min="3988" max="3988" width="13.125" style="26" bestFit="1" customWidth="1"/>
    <col min="3989" max="4214" width="9" style="26"/>
    <col min="4215" max="4215" width="9.25" style="26" customWidth="1"/>
    <col min="4216" max="4216" width="56.875" style="26" customWidth="1"/>
    <col min="4217" max="4217" width="19.125" style="26" customWidth="1"/>
    <col min="4218" max="4218" width="9.75" style="26" customWidth="1"/>
    <col min="4219" max="4219" width="17.5" style="26" customWidth="1"/>
    <col min="4220" max="4220" width="25.5" style="26" customWidth="1"/>
    <col min="4221" max="4227" width="0" style="26" hidden="1" customWidth="1"/>
    <col min="4228" max="4228" width="14.375" style="26" customWidth="1"/>
    <col min="4229" max="4229" width="18.875" style="26" customWidth="1"/>
    <col min="4230" max="4231" width="0" style="26" hidden="1" customWidth="1"/>
    <col min="4232" max="4232" width="17.625" style="26" customWidth="1"/>
    <col min="4233" max="4233" width="28.375" style="26" customWidth="1"/>
    <col min="4234" max="4235" width="9" style="26"/>
    <col min="4236" max="4236" width="14.5" style="26" customWidth="1"/>
    <col min="4237" max="4237" width="9" style="26"/>
    <col min="4238" max="4238" width="11.25" style="26" bestFit="1" customWidth="1"/>
    <col min="4239" max="4243" width="9" style="26"/>
    <col min="4244" max="4244" width="13.125" style="26" bestFit="1" customWidth="1"/>
    <col min="4245" max="4470" width="9" style="26"/>
    <col min="4471" max="4471" width="9.25" style="26" customWidth="1"/>
    <col min="4472" max="4472" width="56.875" style="26" customWidth="1"/>
    <col min="4473" max="4473" width="19.125" style="26" customWidth="1"/>
    <col min="4474" max="4474" width="9.75" style="26" customWidth="1"/>
    <col min="4475" max="4475" width="17.5" style="26" customWidth="1"/>
    <col min="4476" max="4476" width="25.5" style="26" customWidth="1"/>
    <col min="4477" max="4483" width="0" style="26" hidden="1" customWidth="1"/>
    <col min="4484" max="4484" width="14.375" style="26" customWidth="1"/>
    <col min="4485" max="4485" width="18.875" style="26" customWidth="1"/>
    <col min="4486" max="4487" width="0" style="26" hidden="1" customWidth="1"/>
    <col min="4488" max="4488" width="17.625" style="26" customWidth="1"/>
    <col min="4489" max="4489" width="28.375" style="26" customWidth="1"/>
    <col min="4490" max="4491" width="9" style="26"/>
    <col min="4492" max="4492" width="14.5" style="26" customWidth="1"/>
    <col min="4493" max="4493" width="9" style="26"/>
    <col min="4494" max="4494" width="11.25" style="26" bestFit="1" customWidth="1"/>
    <col min="4495" max="4499" width="9" style="26"/>
    <col min="4500" max="4500" width="13.125" style="26" bestFit="1" customWidth="1"/>
    <col min="4501" max="4726" width="9" style="26"/>
    <col min="4727" max="4727" width="9.25" style="26" customWidth="1"/>
    <col min="4728" max="4728" width="56.875" style="26" customWidth="1"/>
    <col min="4729" max="4729" width="19.125" style="26" customWidth="1"/>
    <col min="4730" max="4730" width="9.75" style="26" customWidth="1"/>
    <col min="4731" max="4731" width="17.5" style="26" customWidth="1"/>
    <col min="4732" max="4732" width="25.5" style="26" customWidth="1"/>
    <col min="4733" max="4739" width="0" style="26" hidden="1" customWidth="1"/>
    <col min="4740" max="4740" width="14.375" style="26" customWidth="1"/>
    <col min="4741" max="4741" width="18.875" style="26" customWidth="1"/>
    <col min="4742" max="4743" width="0" style="26" hidden="1" customWidth="1"/>
    <col min="4744" max="4744" width="17.625" style="26" customWidth="1"/>
    <col min="4745" max="4745" width="28.375" style="26" customWidth="1"/>
    <col min="4746" max="4747" width="9" style="26"/>
    <col min="4748" max="4748" width="14.5" style="26" customWidth="1"/>
    <col min="4749" max="4749" width="9" style="26"/>
    <col min="4750" max="4750" width="11.25" style="26" bestFit="1" customWidth="1"/>
    <col min="4751" max="4755" width="9" style="26"/>
    <col min="4756" max="4756" width="13.125" style="26" bestFit="1" customWidth="1"/>
    <col min="4757" max="4982" width="9" style="26"/>
    <col min="4983" max="4983" width="9.25" style="26" customWidth="1"/>
    <col min="4984" max="4984" width="56.875" style="26" customWidth="1"/>
    <col min="4985" max="4985" width="19.125" style="26" customWidth="1"/>
    <col min="4986" max="4986" width="9.75" style="26" customWidth="1"/>
    <col min="4987" max="4987" width="17.5" style="26" customWidth="1"/>
    <col min="4988" max="4988" width="25.5" style="26" customWidth="1"/>
    <col min="4989" max="4995" width="0" style="26" hidden="1" customWidth="1"/>
    <col min="4996" max="4996" width="14.375" style="26" customWidth="1"/>
    <col min="4997" max="4997" width="18.875" style="26" customWidth="1"/>
    <col min="4998" max="4999" width="0" style="26" hidden="1" customWidth="1"/>
    <col min="5000" max="5000" width="17.625" style="26" customWidth="1"/>
    <col min="5001" max="5001" width="28.375" style="26" customWidth="1"/>
    <col min="5002" max="5003" width="9" style="26"/>
    <col min="5004" max="5004" width="14.5" style="26" customWidth="1"/>
    <col min="5005" max="5005" width="9" style="26"/>
    <col min="5006" max="5006" width="11.25" style="26" bestFit="1" customWidth="1"/>
    <col min="5007" max="5011" width="9" style="26"/>
    <col min="5012" max="5012" width="13.125" style="26" bestFit="1" customWidth="1"/>
    <col min="5013" max="5238" width="9" style="26"/>
    <col min="5239" max="5239" width="9.25" style="26" customWidth="1"/>
    <col min="5240" max="5240" width="56.875" style="26" customWidth="1"/>
    <col min="5241" max="5241" width="19.125" style="26" customWidth="1"/>
    <col min="5242" max="5242" width="9.75" style="26" customWidth="1"/>
    <col min="5243" max="5243" width="17.5" style="26" customWidth="1"/>
    <col min="5244" max="5244" width="25.5" style="26" customWidth="1"/>
    <col min="5245" max="5251" width="0" style="26" hidden="1" customWidth="1"/>
    <col min="5252" max="5252" width="14.375" style="26" customWidth="1"/>
    <col min="5253" max="5253" width="18.875" style="26" customWidth="1"/>
    <col min="5254" max="5255" width="0" style="26" hidden="1" customWidth="1"/>
    <col min="5256" max="5256" width="17.625" style="26" customWidth="1"/>
    <col min="5257" max="5257" width="28.375" style="26" customWidth="1"/>
    <col min="5258" max="5259" width="9" style="26"/>
    <col min="5260" max="5260" width="14.5" style="26" customWidth="1"/>
    <col min="5261" max="5261" width="9" style="26"/>
    <col min="5262" max="5262" width="11.25" style="26" bestFit="1" customWidth="1"/>
    <col min="5263" max="5267" width="9" style="26"/>
    <col min="5268" max="5268" width="13.125" style="26" bestFit="1" customWidth="1"/>
    <col min="5269" max="5494" width="9" style="26"/>
    <col min="5495" max="5495" width="9.25" style="26" customWidth="1"/>
    <col min="5496" max="5496" width="56.875" style="26" customWidth="1"/>
    <col min="5497" max="5497" width="19.125" style="26" customWidth="1"/>
    <col min="5498" max="5498" width="9.75" style="26" customWidth="1"/>
    <col min="5499" max="5499" width="17.5" style="26" customWidth="1"/>
    <col min="5500" max="5500" width="25.5" style="26" customWidth="1"/>
    <col min="5501" max="5507" width="0" style="26" hidden="1" customWidth="1"/>
    <col min="5508" max="5508" width="14.375" style="26" customWidth="1"/>
    <col min="5509" max="5509" width="18.875" style="26" customWidth="1"/>
    <col min="5510" max="5511" width="0" style="26" hidden="1" customWidth="1"/>
    <col min="5512" max="5512" width="17.625" style="26" customWidth="1"/>
    <col min="5513" max="5513" width="28.375" style="26" customWidth="1"/>
    <col min="5514" max="5515" width="9" style="26"/>
    <col min="5516" max="5516" width="14.5" style="26" customWidth="1"/>
    <col min="5517" max="5517" width="9" style="26"/>
    <col min="5518" max="5518" width="11.25" style="26" bestFit="1" customWidth="1"/>
    <col min="5519" max="5523" width="9" style="26"/>
    <col min="5524" max="5524" width="13.125" style="26" bestFit="1" customWidth="1"/>
    <col min="5525" max="5750" width="9" style="26"/>
    <col min="5751" max="5751" width="9.25" style="26" customWidth="1"/>
    <col min="5752" max="5752" width="56.875" style="26" customWidth="1"/>
    <col min="5753" max="5753" width="19.125" style="26" customWidth="1"/>
    <col min="5754" max="5754" width="9.75" style="26" customWidth="1"/>
    <col min="5755" max="5755" width="17.5" style="26" customWidth="1"/>
    <col min="5756" max="5756" width="25.5" style="26" customWidth="1"/>
    <col min="5757" max="5763" width="0" style="26" hidden="1" customWidth="1"/>
    <col min="5764" max="5764" width="14.375" style="26" customWidth="1"/>
    <col min="5765" max="5765" width="18.875" style="26" customWidth="1"/>
    <col min="5766" max="5767" width="0" style="26" hidden="1" customWidth="1"/>
    <col min="5768" max="5768" width="17.625" style="26" customWidth="1"/>
    <col min="5769" max="5769" width="28.375" style="26" customWidth="1"/>
    <col min="5770" max="5771" width="9" style="26"/>
    <col min="5772" max="5772" width="14.5" style="26" customWidth="1"/>
    <col min="5773" max="5773" width="9" style="26"/>
    <col min="5774" max="5774" width="11.25" style="26" bestFit="1" customWidth="1"/>
    <col min="5775" max="5779" width="9" style="26"/>
    <col min="5780" max="5780" width="13.125" style="26" bestFit="1" customWidth="1"/>
    <col min="5781" max="6006" width="9" style="26"/>
    <col min="6007" max="6007" width="9.25" style="26" customWidth="1"/>
    <col min="6008" max="6008" width="56.875" style="26" customWidth="1"/>
    <col min="6009" max="6009" width="19.125" style="26" customWidth="1"/>
    <col min="6010" max="6010" width="9.75" style="26" customWidth="1"/>
    <col min="6011" max="6011" width="17.5" style="26" customWidth="1"/>
    <col min="6012" max="6012" width="25.5" style="26" customWidth="1"/>
    <col min="6013" max="6019" width="0" style="26" hidden="1" customWidth="1"/>
    <col min="6020" max="6020" width="14.375" style="26" customWidth="1"/>
    <col min="6021" max="6021" width="18.875" style="26" customWidth="1"/>
    <col min="6022" max="6023" width="0" style="26" hidden="1" customWidth="1"/>
    <col min="6024" max="6024" width="17.625" style="26" customWidth="1"/>
    <col min="6025" max="6025" width="28.375" style="26" customWidth="1"/>
    <col min="6026" max="6027" width="9" style="26"/>
    <col min="6028" max="6028" width="14.5" style="26" customWidth="1"/>
    <col min="6029" max="6029" width="9" style="26"/>
    <col min="6030" max="6030" width="11.25" style="26" bestFit="1" customWidth="1"/>
    <col min="6031" max="6035" width="9" style="26"/>
    <col min="6036" max="6036" width="13.125" style="26" bestFit="1" customWidth="1"/>
    <col min="6037" max="6262" width="9" style="26"/>
    <col min="6263" max="6263" width="9.25" style="26" customWidth="1"/>
    <col min="6264" max="6264" width="56.875" style="26" customWidth="1"/>
    <col min="6265" max="6265" width="19.125" style="26" customWidth="1"/>
    <col min="6266" max="6266" width="9.75" style="26" customWidth="1"/>
    <col min="6267" max="6267" width="17.5" style="26" customWidth="1"/>
    <col min="6268" max="6268" width="25.5" style="26" customWidth="1"/>
    <col min="6269" max="6275" width="0" style="26" hidden="1" customWidth="1"/>
    <col min="6276" max="6276" width="14.375" style="26" customWidth="1"/>
    <col min="6277" max="6277" width="18.875" style="26" customWidth="1"/>
    <col min="6278" max="6279" width="0" style="26" hidden="1" customWidth="1"/>
    <col min="6280" max="6280" width="17.625" style="26" customWidth="1"/>
    <col min="6281" max="6281" width="28.375" style="26" customWidth="1"/>
    <col min="6282" max="6283" width="9" style="26"/>
    <col min="6284" max="6284" width="14.5" style="26" customWidth="1"/>
    <col min="6285" max="6285" width="9" style="26"/>
    <col min="6286" max="6286" width="11.25" style="26" bestFit="1" customWidth="1"/>
    <col min="6287" max="6291" width="9" style="26"/>
    <col min="6292" max="6292" width="13.125" style="26" bestFit="1" customWidth="1"/>
    <col min="6293" max="6518" width="9" style="26"/>
    <col min="6519" max="6519" width="9.25" style="26" customWidth="1"/>
    <col min="6520" max="6520" width="56.875" style="26" customWidth="1"/>
    <col min="6521" max="6521" width="19.125" style="26" customWidth="1"/>
    <col min="6522" max="6522" width="9.75" style="26" customWidth="1"/>
    <col min="6523" max="6523" width="17.5" style="26" customWidth="1"/>
    <col min="6524" max="6524" width="25.5" style="26" customWidth="1"/>
    <col min="6525" max="6531" width="0" style="26" hidden="1" customWidth="1"/>
    <col min="6532" max="6532" width="14.375" style="26" customWidth="1"/>
    <col min="6533" max="6533" width="18.875" style="26" customWidth="1"/>
    <col min="6534" max="6535" width="0" style="26" hidden="1" customWidth="1"/>
    <col min="6536" max="6536" width="17.625" style="26" customWidth="1"/>
    <col min="6537" max="6537" width="28.375" style="26" customWidth="1"/>
    <col min="6538" max="6539" width="9" style="26"/>
    <col min="6540" max="6540" width="14.5" style="26" customWidth="1"/>
    <col min="6541" max="6541" width="9" style="26"/>
    <col min="6542" max="6542" width="11.25" style="26" bestFit="1" customWidth="1"/>
    <col min="6543" max="6547" width="9" style="26"/>
    <col min="6548" max="6548" width="13.125" style="26" bestFit="1" customWidth="1"/>
    <col min="6549" max="6774" width="9" style="26"/>
    <col min="6775" max="6775" width="9.25" style="26" customWidth="1"/>
    <col min="6776" max="6776" width="56.875" style="26" customWidth="1"/>
    <col min="6777" max="6777" width="19.125" style="26" customWidth="1"/>
    <col min="6778" max="6778" width="9.75" style="26" customWidth="1"/>
    <col min="6779" max="6779" width="17.5" style="26" customWidth="1"/>
    <col min="6780" max="6780" width="25.5" style="26" customWidth="1"/>
    <col min="6781" max="6787" width="0" style="26" hidden="1" customWidth="1"/>
    <col min="6788" max="6788" width="14.375" style="26" customWidth="1"/>
    <col min="6789" max="6789" width="18.875" style="26" customWidth="1"/>
    <col min="6790" max="6791" width="0" style="26" hidden="1" customWidth="1"/>
    <col min="6792" max="6792" width="17.625" style="26" customWidth="1"/>
    <col min="6793" max="6793" width="28.375" style="26" customWidth="1"/>
    <col min="6794" max="6795" width="9" style="26"/>
    <col min="6796" max="6796" width="14.5" style="26" customWidth="1"/>
    <col min="6797" max="6797" width="9" style="26"/>
    <col min="6798" max="6798" width="11.25" style="26" bestFit="1" customWidth="1"/>
    <col min="6799" max="6803" width="9" style="26"/>
    <col min="6804" max="6804" width="13.125" style="26" bestFit="1" customWidth="1"/>
    <col min="6805" max="7030" width="9" style="26"/>
    <col min="7031" max="7031" width="9.25" style="26" customWidth="1"/>
    <col min="7032" max="7032" width="56.875" style="26" customWidth="1"/>
    <col min="7033" max="7033" width="19.125" style="26" customWidth="1"/>
    <col min="7034" max="7034" width="9.75" style="26" customWidth="1"/>
    <col min="7035" max="7035" width="17.5" style="26" customWidth="1"/>
    <col min="7036" max="7036" width="25.5" style="26" customWidth="1"/>
    <col min="7037" max="7043" width="0" style="26" hidden="1" customWidth="1"/>
    <col min="7044" max="7044" width="14.375" style="26" customWidth="1"/>
    <col min="7045" max="7045" width="18.875" style="26" customWidth="1"/>
    <col min="7046" max="7047" width="0" style="26" hidden="1" customWidth="1"/>
    <col min="7048" max="7048" width="17.625" style="26" customWidth="1"/>
    <col min="7049" max="7049" width="28.375" style="26" customWidth="1"/>
    <col min="7050" max="7051" width="9" style="26"/>
    <col min="7052" max="7052" width="14.5" style="26" customWidth="1"/>
    <col min="7053" max="7053" width="9" style="26"/>
    <col min="7054" max="7054" width="11.25" style="26" bestFit="1" customWidth="1"/>
    <col min="7055" max="7059" width="9" style="26"/>
    <col min="7060" max="7060" width="13.125" style="26" bestFit="1" customWidth="1"/>
    <col min="7061" max="7286" width="9" style="26"/>
    <col min="7287" max="7287" width="9.25" style="26" customWidth="1"/>
    <col min="7288" max="7288" width="56.875" style="26" customWidth="1"/>
    <col min="7289" max="7289" width="19.125" style="26" customWidth="1"/>
    <col min="7290" max="7290" width="9.75" style="26" customWidth="1"/>
    <col min="7291" max="7291" width="17.5" style="26" customWidth="1"/>
    <col min="7292" max="7292" width="25.5" style="26" customWidth="1"/>
    <col min="7293" max="7299" width="0" style="26" hidden="1" customWidth="1"/>
    <col min="7300" max="7300" width="14.375" style="26" customWidth="1"/>
    <col min="7301" max="7301" width="18.875" style="26" customWidth="1"/>
    <col min="7302" max="7303" width="0" style="26" hidden="1" customWidth="1"/>
    <col min="7304" max="7304" width="17.625" style="26" customWidth="1"/>
    <col min="7305" max="7305" width="28.375" style="26" customWidth="1"/>
    <col min="7306" max="7307" width="9" style="26"/>
    <col min="7308" max="7308" width="14.5" style="26" customWidth="1"/>
    <col min="7309" max="7309" width="9" style="26"/>
    <col min="7310" max="7310" width="11.25" style="26" bestFit="1" customWidth="1"/>
    <col min="7311" max="7315" width="9" style="26"/>
    <col min="7316" max="7316" width="13.125" style="26" bestFit="1" customWidth="1"/>
    <col min="7317" max="7542" width="9" style="26"/>
    <col min="7543" max="7543" width="9.25" style="26" customWidth="1"/>
    <col min="7544" max="7544" width="56.875" style="26" customWidth="1"/>
    <col min="7545" max="7545" width="19.125" style="26" customWidth="1"/>
    <col min="7546" max="7546" width="9.75" style="26" customWidth="1"/>
    <col min="7547" max="7547" width="17.5" style="26" customWidth="1"/>
    <col min="7548" max="7548" width="25.5" style="26" customWidth="1"/>
    <col min="7549" max="7555" width="0" style="26" hidden="1" customWidth="1"/>
    <col min="7556" max="7556" width="14.375" style="26" customWidth="1"/>
    <col min="7557" max="7557" width="18.875" style="26" customWidth="1"/>
    <col min="7558" max="7559" width="0" style="26" hidden="1" customWidth="1"/>
    <col min="7560" max="7560" width="17.625" style="26" customWidth="1"/>
    <col min="7561" max="7561" width="28.375" style="26" customWidth="1"/>
    <col min="7562" max="7563" width="9" style="26"/>
    <col min="7564" max="7564" width="14.5" style="26" customWidth="1"/>
    <col min="7565" max="7565" width="9" style="26"/>
    <col min="7566" max="7566" width="11.25" style="26" bestFit="1" customWidth="1"/>
    <col min="7567" max="7571" width="9" style="26"/>
    <col min="7572" max="7572" width="13.125" style="26" bestFit="1" customWidth="1"/>
    <col min="7573" max="7798" width="9" style="26"/>
    <col min="7799" max="7799" width="9.25" style="26" customWidth="1"/>
    <col min="7800" max="7800" width="56.875" style="26" customWidth="1"/>
    <col min="7801" max="7801" width="19.125" style="26" customWidth="1"/>
    <col min="7802" max="7802" width="9.75" style="26" customWidth="1"/>
    <col min="7803" max="7803" width="17.5" style="26" customWidth="1"/>
    <col min="7804" max="7804" width="25.5" style="26" customWidth="1"/>
    <col min="7805" max="7811" width="0" style="26" hidden="1" customWidth="1"/>
    <col min="7812" max="7812" width="14.375" style="26" customWidth="1"/>
    <col min="7813" max="7813" width="18.875" style="26" customWidth="1"/>
    <col min="7814" max="7815" width="0" style="26" hidden="1" customWidth="1"/>
    <col min="7816" max="7816" width="17.625" style="26" customWidth="1"/>
    <col min="7817" max="7817" width="28.375" style="26" customWidth="1"/>
    <col min="7818" max="7819" width="9" style="26"/>
    <col min="7820" max="7820" width="14.5" style="26" customWidth="1"/>
    <col min="7821" max="7821" width="9" style="26"/>
    <col min="7822" max="7822" width="11.25" style="26" bestFit="1" customWidth="1"/>
    <col min="7823" max="7827" width="9" style="26"/>
    <col min="7828" max="7828" width="13.125" style="26" bestFit="1" customWidth="1"/>
    <col min="7829" max="8054" width="9" style="26"/>
    <col min="8055" max="8055" width="9.25" style="26" customWidth="1"/>
    <col min="8056" max="8056" width="56.875" style="26" customWidth="1"/>
    <col min="8057" max="8057" width="19.125" style="26" customWidth="1"/>
    <col min="8058" max="8058" width="9.75" style="26" customWidth="1"/>
    <col min="8059" max="8059" width="17.5" style="26" customWidth="1"/>
    <col min="8060" max="8060" width="25.5" style="26" customWidth="1"/>
    <col min="8061" max="8067" width="0" style="26" hidden="1" customWidth="1"/>
    <col min="8068" max="8068" width="14.375" style="26" customWidth="1"/>
    <col min="8069" max="8069" width="18.875" style="26" customWidth="1"/>
    <col min="8070" max="8071" width="0" style="26" hidden="1" customWidth="1"/>
    <col min="8072" max="8072" width="17.625" style="26" customWidth="1"/>
    <col min="8073" max="8073" width="28.375" style="26" customWidth="1"/>
    <col min="8074" max="8075" width="9" style="26"/>
    <col min="8076" max="8076" width="14.5" style="26" customWidth="1"/>
    <col min="8077" max="8077" width="9" style="26"/>
    <col min="8078" max="8078" width="11.25" style="26" bestFit="1" customWidth="1"/>
    <col min="8079" max="8083" width="9" style="26"/>
    <col min="8084" max="8084" width="13.125" style="26" bestFit="1" customWidth="1"/>
    <col min="8085" max="8310" width="9" style="26"/>
    <col min="8311" max="8311" width="9.25" style="26" customWidth="1"/>
    <col min="8312" max="8312" width="56.875" style="26" customWidth="1"/>
    <col min="8313" max="8313" width="19.125" style="26" customWidth="1"/>
    <col min="8314" max="8314" width="9.75" style="26" customWidth="1"/>
    <col min="8315" max="8315" width="17.5" style="26" customWidth="1"/>
    <col min="8316" max="8316" width="25.5" style="26" customWidth="1"/>
    <col min="8317" max="8323" width="0" style="26" hidden="1" customWidth="1"/>
    <col min="8324" max="8324" width="14.375" style="26" customWidth="1"/>
    <col min="8325" max="8325" width="18.875" style="26" customWidth="1"/>
    <col min="8326" max="8327" width="0" style="26" hidden="1" customWidth="1"/>
    <col min="8328" max="8328" width="17.625" style="26" customWidth="1"/>
    <col min="8329" max="8329" width="28.375" style="26" customWidth="1"/>
    <col min="8330" max="8331" width="9" style="26"/>
    <col min="8332" max="8332" width="14.5" style="26" customWidth="1"/>
    <col min="8333" max="8333" width="9" style="26"/>
    <col min="8334" max="8334" width="11.25" style="26" bestFit="1" customWidth="1"/>
    <col min="8335" max="8339" width="9" style="26"/>
    <col min="8340" max="8340" width="13.125" style="26" bestFit="1" customWidth="1"/>
    <col min="8341" max="8566" width="9" style="26"/>
    <col min="8567" max="8567" width="9.25" style="26" customWidth="1"/>
    <col min="8568" max="8568" width="56.875" style="26" customWidth="1"/>
    <col min="8569" max="8569" width="19.125" style="26" customWidth="1"/>
    <col min="8570" max="8570" width="9.75" style="26" customWidth="1"/>
    <col min="8571" max="8571" width="17.5" style="26" customWidth="1"/>
    <col min="8572" max="8572" width="25.5" style="26" customWidth="1"/>
    <col min="8573" max="8579" width="0" style="26" hidden="1" customWidth="1"/>
    <col min="8580" max="8580" width="14.375" style="26" customWidth="1"/>
    <col min="8581" max="8581" width="18.875" style="26" customWidth="1"/>
    <col min="8582" max="8583" width="0" style="26" hidden="1" customWidth="1"/>
    <col min="8584" max="8584" width="17.625" style="26" customWidth="1"/>
    <col min="8585" max="8585" width="28.375" style="26" customWidth="1"/>
    <col min="8586" max="8587" width="9" style="26"/>
    <col min="8588" max="8588" width="14.5" style="26" customWidth="1"/>
    <col min="8589" max="8589" width="9" style="26"/>
    <col min="8590" max="8590" width="11.25" style="26" bestFit="1" customWidth="1"/>
    <col min="8591" max="8595" width="9" style="26"/>
    <col min="8596" max="8596" width="13.125" style="26" bestFit="1" customWidth="1"/>
    <col min="8597" max="8822" width="9" style="26"/>
    <col min="8823" max="8823" width="9.25" style="26" customWidth="1"/>
    <col min="8824" max="8824" width="56.875" style="26" customWidth="1"/>
    <col min="8825" max="8825" width="19.125" style="26" customWidth="1"/>
    <col min="8826" max="8826" width="9.75" style="26" customWidth="1"/>
    <col min="8827" max="8827" width="17.5" style="26" customWidth="1"/>
    <col min="8828" max="8828" width="25.5" style="26" customWidth="1"/>
    <col min="8829" max="8835" width="0" style="26" hidden="1" customWidth="1"/>
    <col min="8836" max="8836" width="14.375" style="26" customWidth="1"/>
    <col min="8837" max="8837" width="18.875" style="26" customWidth="1"/>
    <col min="8838" max="8839" width="0" style="26" hidden="1" customWidth="1"/>
    <col min="8840" max="8840" width="17.625" style="26" customWidth="1"/>
    <col min="8841" max="8841" width="28.375" style="26" customWidth="1"/>
    <col min="8842" max="8843" width="9" style="26"/>
    <col min="8844" max="8844" width="14.5" style="26" customWidth="1"/>
    <col min="8845" max="8845" width="9" style="26"/>
    <col min="8846" max="8846" width="11.25" style="26" bestFit="1" customWidth="1"/>
    <col min="8847" max="8851" width="9" style="26"/>
    <col min="8852" max="8852" width="13.125" style="26" bestFit="1" customWidth="1"/>
    <col min="8853" max="9078" width="9" style="26"/>
    <col min="9079" max="9079" width="9.25" style="26" customWidth="1"/>
    <col min="9080" max="9080" width="56.875" style="26" customWidth="1"/>
    <col min="9081" max="9081" width="19.125" style="26" customWidth="1"/>
    <col min="9082" max="9082" width="9.75" style="26" customWidth="1"/>
    <col min="9083" max="9083" width="17.5" style="26" customWidth="1"/>
    <col min="9084" max="9084" width="25.5" style="26" customWidth="1"/>
    <col min="9085" max="9091" width="0" style="26" hidden="1" customWidth="1"/>
    <col min="9092" max="9092" width="14.375" style="26" customWidth="1"/>
    <col min="9093" max="9093" width="18.875" style="26" customWidth="1"/>
    <col min="9094" max="9095" width="0" style="26" hidden="1" customWidth="1"/>
    <col min="9096" max="9096" width="17.625" style="26" customWidth="1"/>
    <col min="9097" max="9097" width="28.375" style="26" customWidth="1"/>
    <col min="9098" max="9099" width="9" style="26"/>
    <col min="9100" max="9100" width="14.5" style="26" customWidth="1"/>
    <col min="9101" max="9101" width="9" style="26"/>
    <col min="9102" max="9102" width="11.25" style="26" bestFit="1" customWidth="1"/>
    <col min="9103" max="9107" width="9" style="26"/>
    <col min="9108" max="9108" width="13.125" style="26" bestFit="1" customWidth="1"/>
    <col min="9109" max="9334" width="9" style="26"/>
    <col min="9335" max="9335" width="9.25" style="26" customWidth="1"/>
    <col min="9336" max="9336" width="56.875" style="26" customWidth="1"/>
    <col min="9337" max="9337" width="19.125" style="26" customWidth="1"/>
    <col min="9338" max="9338" width="9.75" style="26" customWidth="1"/>
    <col min="9339" max="9339" width="17.5" style="26" customWidth="1"/>
    <col min="9340" max="9340" width="25.5" style="26" customWidth="1"/>
    <col min="9341" max="9347" width="0" style="26" hidden="1" customWidth="1"/>
    <col min="9348" max="9348" width="14.375" style="26" customWidth="1"/>
    <col min="9349" max="9349" width="18.875" style="26" customWidth="1"/>
    <col min="9350" max="9351" width="0" style="26" hidden="1" customWidth="1"/>
    <col min="9352" max="9352" width="17.625" style="26" customWidth="1"/>
    <col min="9353" max="9353" width="28.375" style="26" customWidth="1"/>
    <col min="9354" max="9355" width="9" style="26"/>
    <col min="9356" max="9356" width="14.5" style="26" customWidth="1"/>
    <col min="9357" max="9357" width="9" style="26"/>
    <col min="9358" max="9358" width="11.25" style="26" bestFit="1" customWidth="1"/>
    <col min="9359" max="9363" width="9" style="26"/>
    <col min="9364" max="9364" width="13.125" style="26" bestFit="1" customWidth="1"/>
    <col min="9365" max="9590" width="9" style="26"/>
    <col min="9591" max="9591" width="9.25" style="26" customWidth="1"/>
    <col min="9592" max="9592" width="56.875" style="26" customWidth="1"/>
    <col min="9593" max="9593" width="19.125" style="26" customWidth="1"/>
    <col min="9594" max="9594" width="9.75" style="26" customWidth="1"/>
    <col min="9595" max="9595" width="17.5" style="26" customWidth="1"/>
    <col min="9596" max="9596" width="25.5" style="26" customWidth="1"/>
    <col min="9597" max="9603" width="0" style="26" hidden="1" customWidth="1"/>
    <col min="9604" max="9604" width="14.375" style="26" customWidth="1"/>
    <col min="9605" max="9605" width="18.875" style="26" customWidth="1"/>
    <col min="9606" max="9607" width="0" style="26" hidden="1" customWidth="1"/>
    <col min="9608" max="9608" width="17.625" style="26" customWidth="1"/>
    <col min="9609" max="9609" width="28.375" style="26" customWidth="1"/>
    <col min="9610" max="9611" width="9" style="26"/>
    <col min="9612" max="9612" width="14.5" style="26" customWidth="1"/>
    <col min="9613" max="9613" width="9" style="26"/>
    <col min="9614" max="9614" width="11.25" style="26" bestFit="1" customWidth="1"/>
    <col min="9615" max="9619" width="9" style="26"/>
    <col min="9620" max="9620" width="13.125" style="26" bestFit="1" customWidth="1"/>
    <col min="9621" max="9846" width="9" style="26"/>
    <col min="9847" max="9847" width="9.25" style="26" customWidth="1"/>
    <col min="9848" max="9848" width="56.875" style="26" customWidth="1"/>
    <col min="9849" max="9849" width="19.125" style="26" customWidth="1"/>
    <col min="9850" max="9850" width="9.75" style="26" customWidth="1"/>
    <col min="9851" max="9851" width="17.5" style="26" customWidth="1"/>
    <col min="9852" max="9852" width="25.5" style="26" customWidth="1"/>
    <col min="9853" max="9859" width="0" style="26" hidden="1" customWidth="1"/>
    <col min="9860" max="9860" width="14.375" style="26" customWidth="1"/>
    <col min="9861" max="9861" width="18.875" style="26" customWidth="1"/>
    <col min="9862" max="9863" width="0" style="26" hidden="1" customWidth="1"/>
    <col min="9864" max="9864" width="17.625" style="26" customWidth="1"/>
    <col min="9865" max="9865" width="28.375" style="26" customWidth="1"/>
    <col min="9866" max="9867" width="9" style="26"/>
    <col min="9868" max="9868" width="14.5" style="26" customWidth="1"/>
    <col min="9869" max="9869" width="9" style="26"/>
    <col min="9870" max="9870" width="11.25" style="26" bestFit="1" customWidth="1"/>
    <col min="9871" max="9875" width="9" style="26"/>
    <col min="9876" max="9876" width="13.125" style="26" bestFit="1" customWidth="1"/>
    <col min="9877" max="10102" width="9" style="26"/>
    <col min="10103" max="10103" width="9.25" style="26" customWidth="1"/>
    <col min="10104" max="10104" width="56.875" style="26" customWidth="1"/>
    <col min="10105" max="10105" width="19.125" style="26" customWidth="1"/>
    <col min="10106" max="10106" width="9.75" style="26" customWidth="1"/>
    <col min="10107" max="10107" width="17.5" style="26" customWidth="1"/>
    <col min="10108" max="10108" width="25.5" style="26" customWidth="1"/>
    <col min="10109" max="10115" width="0" style="26" hidden="1" customWidth="1"/>
    <col min="10116" max="10116" width="14.375" style="26" customWidth="1"/>
    <col min="10117" max="10117" width="18.875" style="26" customWidth="1"/>
    <col min="10118" max="10119" width="0" style="26" hidden="1" customWidth="1"/>
    <col min="10120" max="10120" width="17.625" style="26" customWidth="1"/>
    <col min="10121" max="10121" width="28.375" style="26" customWidth="1"/>
    <col min="10122" max="10123" width="9" style="26"/>
    <col min="10124" max="10124" width="14.5" style="26" customWidth="1"/>
    <col min="10125" max="10125" width="9" style="26"/>
    <col min="10126" max="10126" width="11.25" style="26" bestFit="1" customWidth="1"/>
    <col min="10127" max="10131" width="9" style="26"/>
    <col min="10132" max="10132" width="13.125" style="26" bestFit="1" customWidth="1"/>
    <col min="10133" max="10358" width="9" style="26"/>
    <col min="10359" max="10359" width="9.25" style="26" customWidth="1"/>
    <col min="10360" max="10360" width="56.875" style="26" customWidth="1"/>
    <col min="10361" max="10361" width="19.125" style="26" customWidth="1"/>
    <col min="10362" max="10362" width="9.75" style="26" customWidth="1"/>
    <col min="10363" max="10363" width="17.5" style="26" customWidth="1"/>
    <col min="10364" max="10364" width="25.5" style="26" customWidth="1"/>
    <col min="10365" max="10371" width="0" style="26" hidden="1" customWidth="1"/>
    <col min="10372" max="10372" width="14.375" style="26" customWidth="1"/>
    <col min="10373" max="10373" width="18.875" style="26" customWidth="1"/>
    <col min="10374" max="10375" width="0" style="26" hidden="1" customWidth="1"/>
    <col min="10376" max="10376" width="17.625" style="26" customWidth="1"/>
    <col min="10377" max="10377" width="28.375" style="26" customWidth="1"/>
    <col min="10378" max="10379" width="9" style="26"/>
    <col min="10380" max="10380" width="14.5" style="26" customWidth="1"/>
    <col min="10381" max="10381" width="9" style="26"/>
    <col min="10382" max="10382" width="11.25" style="26" bestFit="1" customWidth="1"/>
    <col min="10383" max="10387" width="9" style="26"/>
    <col min="10388" max="10388" width="13.125" style="26" bestFit="1" customWidth="1"/>
    <col min="10389" max="10614" width="9" style="26"/>
    <col min="10615" max="10615" width="9.25" style="26" customWidth="1"/>
    <col min="10616" max="10616" width="56.875" style="26" customWidth="1"/>
    <col min="10617" max="10617" width="19.125" style="26" customWidth="1"/>
    <col min="10618" max="10618" width="9.75" style="26" customWidth="1"/>
    <col min="10619" max="10619" width="17.5" style="26" customWidth="1"/>
    <col min="10620" max="10620" width="25.5" style="26" customWidth="1"/>
    <col min="10621" max="10627" width="0" style="26" hidden="1" customWidth="1"/>
    <col min="10628" max="10628" width="14.375" style="26" customWidth="1"/>
    <col min="10629" max="10629" width="18.875" style="26" customWidth="1"/>
    <col min="10630" max="10631" width="0" style="26" hidden="1" customWidth="1"/>
    <col min="10632" max="10632" width="17.625" style="26" customWidth="1"/>
    <col min="10633" max="10633" width="28.375" style="26" customWidth="1"/>
    <col min="10634" max="10635" width="9" style="26"/>
    <col min="10636" max="10636" width="14.5" style="26" customWidth="1"/>
    <col min="10637" max="10637" width="9" style="26"/>
    <col min="10638" max="10638" width="11.25" style="26" bestFit="1" customWidth="1"/>
    <col min="10639" max="10643" width="9" style="26"/>
    <col min="10644" max="10644" width="13.125" style="26" bestFit="1" customWidth="1"/>
    <col min="10645" max="10870" width="9" style="26"/>
    <col min="10871" max="10871" width="9.25" style="26" customWidth="1"/>
    <col min="10872" max="10872" width="56.875" style="26" customWidth="1"/>
    <col min="10873" max="10873" width="19.125" style="26" customWidth="1"/>
    <col min="10874" max="10874" width="9.75" style="26" customWidth="1"/>
    <col min="10875" max="10875" width="17.5" style="26" customWidth="1"/>
    <col min="10876" max="10876" width="25.5" style="26" customWidth="1"/>
    <col min="10877" max="10883" width="0" style="26" hidden="1" customWidth="1"/>
    <col min="10884" max="10884" width="14.375" style="26" customWidth="1"/>
    <col min="10885" max="10885" width="18.875" style="26" customWidth="1"/>
    <col min="10886" max="10887" width="0" style="26" hidden="1" customWidth="1"/>
    <col min="10888" max="10888" width="17.625" style="26" customWidth="1"/>
    <col min="10889" max="10889" width="28.375" style="26" customWidth="1"/>
    <col min="10890" max="10891" width="9" style="26"/>
    <col min="10892" max="10892" width="14.5" style="26" customWidth="1"/>
    <col min="10893" max="10893" width="9" style="26"/>
    <col min="10894" max="10894" width="11.25" style="26" bestFit="1" customWidth="1"/>
    <col min="10895" max="10899" width="9" style="26"/>
    <col min="10900" max="10900" width="13.125" style="26" bestFit="1" customWidth="1"/>
    <col min="10901" max="11126" width="9" style="26"/>
    <col min="11127" max="11127" width="9.25" style="26" customWidth="1"/>
    <col min="11128" max="11128" width="56.875" style="26" customWidth="1"/>
    <col min="11129" max="11129" width="19.125" style="26" customWidth="1"/>
    <col min="11130" max="11130" width="9.75" style="26" customWidth="1"/>
    <col min="11131" max="11131" width="17.5" style="26" customWidth="1"/>
    <col min="11132" max="11132" width="25.5" style="26" customWidth="1"/>
    <col min="11133" max="11139" width="0" style="26" hidden="1" customWidth="1"/>
    <col min="11140" max="11140" width="14.375" style="26" customWidth="1"/>
    <col min="11141" max="11141" width="18.875" style="26" customWidth="1"/>
    <col min="11142" max="11143" width="0" style="26" hidden="1" customWidth="1"/>
    <col min="11144" max="11144" width="17.625" style="26" customWidth="1"/>
    <col min="11145" max="11145" width="28.375" style="26" customWidth="1"/>
    <col min="11146" max="11147" width="9" style="26"/>
    <col min="11148" max="11148" width="14.5" style="26" customWidth="1"/>
    <col min="11149" max="11149" width="9" style="26"/>
    <col min="11150" max="11150" width="11.25" style="26" bestFit="1" customWidth="1"/>
    <col min="11151" max="11155" width="9" style="26"/>
    <col min="11156" max="11156" width="13.125" style="26" bestFit="1" customWidth="1"/>
    <col min="11157" max="11382" width="9" style="26"/>
    <col min="11383" max="11383" width="9.25" style="26" customWidth="1"/>
    <col min="11384" max="11384" width="56.875" style="26" customWidth="1"/>
    <col min="11385" max="11385" width="19.125" style="26" customWidth="1"/>
    <col min="11386" max="11386" width="9.75" style="26" customWidth="1"/>
    <col min="11387" max="11387" width="17.5" style="26" customWidth="1"/>
    <col min="11388" max="11388" width="25.5" style="26" customWidth="1"/>
    <col min="11389" max="11395" width="0" style="26" hidden="1" customWidth="1"/>
    <col min="11396" max="11396" width="14.375" style="26" customWidth="1"/>
    <col min="11397" max="11397" width="18.875" style="26" customWidth="1"/>
    <col min="11398" max="11399" width="0" style="26" hidden="1" customWidth="1"/>
    <col min="11400" max="11400" width="17.625" style="26" customWidth="1"/>
    <col min="11401" max="11401" width="28.375" style="26" customWidth="1"/>
    <col min="11402" max="11403" width="9" style="26"/>
    <col min="11404" max="11404" width="14.5" style="26" customWidth="1"/>
    <col min="11405" max="11405" width="9" style="26"/>
    <col min="11406" max="11406" width="11.25" style="26" bestFit="1" customWidth="1"/>
    <col min="11407" max="11411" width="9" style="26"/>
    <col min="11412" max="11412" width="13.125" style="26" bestFit="1" customWidth="1"/>
    <col min="11413" max="11638" width="9" style="26"/>
    <col min="11639" max="11639" width="9.25" style="26" customWidth="1"/>
    <col min="11640" max="11640" width="56.875" style="26" customWidth="1"/>
    <col min="11641" max="11641" width="19.125" style="26" customWidth="1"/>
    <col min="11642" max="11642" width="9.75" style="26" customWidth="1"/>
    <col min="11643" max="11643" width="17.5" style="26" customWidth="1"/>
    <col min="11644" max="11644" width="25.5" style="26" customWidth="1"/>
    <col min="11645" max="11651" width="0" style="26" hidden="1" customWidth="1"/>
    <col min="11652" max="11652" width="14.375" style="26" customWidth="1"/>
    <col min="11653" max="11653" width="18.875" style="26" customWidth="1"/>
    <col min="11654" max="11655" width="0" style="26" hidden="1" customWidth="1"/>
    <col min="11656" max="11656" width="17.625" style="26" customWidth="1"/>
    <col min="11657" max="11657" width="28.375" style="26" customWidth="1"/>
    <col min="11658" max="11659" width="9" style="26"/>
    <col min="11660" max="11660" width="14.5" style="26" customWidth="1"/>
    <col min="11661" max="11661" width="9" style="26"/>
    <col min="11662" max="11662" width="11.25" style="26" bestFit="1" customWidth="1"/>
    <col min="11663" max="11667" width="9" style="26"/>
    <col min="11668" max="11668" width="13.125" style="26" bestFit="1" customWidth="1"/>
    <col min="11669" max="11894" width="9" style="26"/>
    <col min="11895" max="11895" width="9.25" style="26" customWidth="1"/>
    <col min="11896" max="11896" width="56.875" style="26" customWidth="1"/>
    <col min="11897" max="11897" width="19.125" style="26" customWidth="1"/>
    <col min="11898" max="11898" width="9.75" style="26" customWidth="1"/>
    <col min="11899" max="11899" width="17.5" style="26" customWidth="1"/>
    <col min="11900" max="11900" width="25.5" style="26" customWidth="1"/>
    <col min="11901" max="11907" width="0" style="26" hidden="1" customWidth="1"/>
    <col min="11908" max="11908" width="14.375" style="26" customWidth="1"/>
    <col min="11909" max="11909" width="18.875" style="26" customWidth="1"/>
    <col min="11910" max="11911" width="0" style="26" hidden="1" customWidth="1"/>
    <col min="11912" max="11912" width="17.625" style="26" customWidth="1"/>
    <col min="11913" max="11913" width="28.375" style="26" customWidth="1"/>
    <col min="11914" max="11915" width="9" style="26"/>
    <col min="11916" max="11916" width="14.5" style="26" customWidth="1"/>
    <col min="11917" max="11917" width="9" style="26"/>
    <col min="11918" max="11918" width="11.25" style="26" bestFit="1" customWidth="1"/>
    <col min="11919" max="11923" width="9" style="26"/>
    <col min="11924" max="11924" width="13.125" style="26" bestFit="1" customWidth="1"/>
    <col min="11925" max="12150" width="9" style="26"/>
    <col min="12151" max="12151" width="9.25" style="26" customWidth="1"/>
    <col min="12152" max="12152" width="56.875" style="26" customWidth="1"/>
    <col min="12153" max="12153" width="19.125" style="26" customWidth="1"/>
    <col min="12154" max="12154" width="9.75" style="26" customWidth="1"/>
    <col min="12155" max="12155" width="17.5" style="26" customWidth="1"/>
    <col min="12156" max="12156" width="25.5" style="26" customWidth="1"/>
    <col min="12157" max="12163" width="0" style="26" hidden="1" customWidth="1"/>
    <col min="12164" max="12164" width="14.375" style="26" customWidth="1"/>
    <col min="12165" max="12165" width="18.875" style="26" customWidth="1"/>
    <col min="12166" max="12167" width="0" style="26" hidden="1" customWidth="1"/>
    <col min="12168" max="12168" width="17.625" style="26" customWidth="1"/>
    <col min="12169" max="12169" width="28.375" style="26" customWidth="1"/>
    <col min="12170" max="12171" width="9" style="26"/>
    <col min="12172" max="12172" width="14.5" style="26" customWidth="1"/>
    <col min="12173" max="12173" width="9" style="26"/>
    <col min="12174" max="12174" width="11.25" style="26" bestFit="1" customWidth="1"/>
    <col min="12175" max="12179" width="9" style="26"/>
    <col min="12180" max="12180" width="13.125" style="26" bestFit="1" customWidth="1"/>
    <col min="12181" max="12406" width="9" style="26"/>
    <col min="12407" max="12407" width="9.25" style="26" customWidth="1"/>
    <col min="12408" max="12408" width="56.875" style="26" customWidth="1"/>
    <col min="12409" max="12409" width="19.125" style="26" customWidth="1"/>
    <col min="12410" max="12410" width="9.75" style="26" customWidth="1"/>
    <col min="12411" max="12411" width="17.5" style="26" customWidth="1"/>
    <col min="12412" max="12412" width="25.5" style="26" customWidth="1"/>
    <col min="12413" max="12419" width="0" style="26" hidden="1" customWidth="1"/>
    <col min="12420" max="12420" width="14.375" style="26" customWidth="1"/>
    <col min="12421" max="12421" width="18.875" style="26" customWidth="1"/>
    <col min="12422" max="12423" width="0" style="26" hidden="1" customWidth="1"/>
    <col min="12424" max="12424" width="17.625" style="26" customWidth="1"/>
    <col min="12425" max="12425" width="28.375" style="26" customWidth="1"/>
    <col min="12426" max="12427" width="9" style="26"/>
    <col min="12428" max="12428" width="14.5" style="26" customWidth="1"/>
    <col min="12429" max="12429" width="9" style="26"/>
    <col min="12430" max="12430" width="11.25" style="26" bestFit="1" customWidth="1"/>
    <col min="12431" max="12435" width="9" style="26"/>
    <col min="12436" max="12436" width="13.125" style="26" bestFit="1" customWidth="1"/>
    <col min="12437" max="12662" width="9" style="26"/>
    <col min="12663" max="12663" width="9.25" style="26" customWidth="1"/>
    <col min="12664" max="12664" width="56.875" style="26" customWidth="1"/>
    <col min="12665" max="12665" width="19.125" style="26" customWidth="1"/>
    <col min="12666" max="12666" width="9.75" style="26" customWidth="1"/>
    <col min="12667" max="12667" width="17.5" style="26" customWidth="1"/>
    <col min="12668" max="12668" width="25.5" style="26" customWidth="1"/>
    <col min="12669" max="12675" width="0" style="26" hidden="1" customWidth="1"/>
    <col min="12676" max="12676" width="14.375" style="26" customWidth="1"/>
    <col min="12677" max="12677" width="18.875" style="26" customWidth="1"/>
    <col min="12678" max="12679" width="0" style="26" hidden="1" customWidth="1"/>
    <col min="12680" max="12680" width="17.625" style="26" customWidth="1"/>
    <col min="12681" max="12681" width="28.375" style="26" customWidth="1"/>
    <col min="12682" max="12683" width="9" style="26"/>
    <col min="12684" max="12684" width="14.5" style="26" customWidth="1"/>
    <col min="12685" max="12685" width="9" style="26"/>
    <col min="12686" max="12686" width="11.25" style="26" bestFit="1" customWidth="1"/>
    <col min="12687" max="12691" width="9" style="26"/>
    <col min="12692" max="12692" width="13.125" style="26" bestFit="1" customWidth="1"/>
    <col min="12693" max="12918" width="9" style="26"/>
    <col min="12919" max="12919" width="9.25" style="26" customWidth="1"/>
    <col min="12920" max="12920" width="56.875" style="26" customWidth="1"/>
    <col min="12921" max="12921" width="19.125" style="26" customWidth="1"/>
    <col min="12922" max="12922" width="9.75" style="26" customWidth="1"/>
    <col min="12923" max="12923" width="17.5" style="26" customWidth="1"/>
    <col min="12924" max="12924" width="25.5" style="26" customWidth="1"/>
    <col min="12925" max="12931" width="0" style="26" hidden="1" customWidth="1"/>
    <col min="12932" max="12932" width="14.375" style="26" customWidth="1"/>
    <col min="12933" max="12933" width="18.875" style="26" customWidth="1"/>
    <col min="12934" max="12935" width="0" style="26" hidden="1" customWidth="1"/>
    <col min="12936" max="12936" width="17.625" style="26" customWidth="1"/>
    <col min="12937" max="12937" width="28.375" style="26" customWidth="1"/>
    <col min="12938" max="12939" width="9" style="26"/>
    <col min="12940" max="12940" width="14.5" style="26" customWidth="1"/>
    <col min="12941" max="12941" width="9" style="26"/>
    <col min="12942" max="12942" width="11.25" style="26" bestFit="1" customWidth="1"/>
    <col min="12943" max="12947" width="9" style="26"/>
    <col min="12948" max="12948" width="13.125" style="26" bestFit="1" customWidth="1"/>
    <col min="12949" max="13174" width="9" style="26"/>
    <col min="13175" max="13175" width="9.25" style="26" customWidth="1"/>
    <col min="13176" max="13176" width="56.875" style="26" customWidth="1"/>
    <col min="13177" max="13177" width="19.125" style="26" customWidth="1"/>
    <col min="13178" max="13178" width="9.75" style="26" customWidth="1"/>
    <col min="13179" max="13179" width="17.5" style="26" customWidth="1"/>
    <col min="13180" max="13180" width="25.5" style="26" customWidth="1"/>
    <col min="13181" max="13187" width="0" style="26" hidden="1" customWidth="1"/>
    <col min="13188" max="13188" width="14.375" style="26" customWidth="1"/>
    <col min="13189" max="13189" width="18.875" style="26" customWidth="1"/>
    <col min="13190" max="13191" width="0" style="26" hidden="1" customWidth="1"/>
    <col min="13192" max="13192" width="17.625" style="26" customWidth="1"/>
    <col min="13193" max="13193" width="28.375" style="26" customWidth="1"/>
    <col min="13194" max="13195" width="9" style="26"/>
    <col min="13196" max="13196" width="14.5" style="26" customWidth="1"/>
    <col min="13197" max="13197" width="9" style="26"/>
    <col min="13198" max="13198" width="11.25" style="26" bestFit="1" customWidth="1"/>
    <col min="13199" max="13203" width="9" style="26"/>
    <col min="13204" max="13204" width="13.125" style="26" bestFit="1" customWidth="1"/>
    <col min="13205" max="13430" width="9" style="26"/>
    <col min="13431" max="13431" width="9.25" style="26" customWidth="1"/>
    <col min="13432" max="13432" width="56.875" style="26" customWidth="1"/>
    <col min="13433" max="13433" width="19.125" style="26" customWidth="1"/>
    <col min="13434" max="13434" width="9.75" style="26" customWidth="1"/>
    <col min="13435" max="13435" width="17.5" style="26" customWidth="1"/>
    <col min="13436" max="13436" width="25.5" style="26" customWidth="1"/>
    <col min="13437" max="13443" width="0" style="26" hidden="1" customWidth="1"/>
    <col min="13444" max="13444" width="14.375" style="26" customWidth="1"/>
    <col min="13445" max="13445" width="18.875" style="26" customWidth="1"/>
    <col min="13446" max="13447" width="0" style="26" hidden="1" customWidth="1"/>
    <col min="13448" max="13448" width="17.625" style="26" customWidth="1"/>
    <col min="13449" max="13449" width="28.375" style="26" customWidth="1"/>
    <col min="13450" max="13451" width="9" style="26"/>
    <col min="13452" max="13452" width="14.5" style="26" customWidth="1"/>
    <col min="13453" max="13453" width="9" style="26"/>
    <col min="13454" max="13454" width="11.25" style="26" bestFit="1" customWidth="1"/>
    <col min="13455" max="13459" width="9" style="26"/>
    <col min="13460" max="13460" width="13.125" style="26" bestFit="1" customWidth="1"/>
    <col min="13461" max="13686" width="9" style="26"/>
    <col min="13687" max="13687" width="9.25" style="26" customWidth="1"/>
    <col min="13688" max="13688" width="56.875" style="26" customWidth="1"/>
    <col min="13689" max="13689" width="19.125" style="26" customWidth="1"/>
    <col min="13690" max="13690" width="9.75" style="26" customWidth="1"/>
    <col min="13691" max="13691" width="17.5" style="26" customWidth="1"/>
    <col min="13692" max="13692" width="25.5" style="26" customWidth="1"/>
    <col min="13693" max="13699" width="0" style="26" hidden="1" customWidth="1"/>
    <col min="13700" max="13700" width="14.375" style="26" customWidth="1"/>
    <col min="13701" max="13701" width="18.875" style="26" customWidth="1"/>
    <col min="13702" max="13703" width="0" style="26" hidden="1" customWidth="1"/>
    <col min="13704" max="13704" width="17.625" style="26" customWidth="1"/>
    <col min="13705" max="13705" width="28.375" style="26" customWidth="1"/>
    <col min="13706" max="13707" width="9" style="26"/>
    <col min="13708" max="13708" width="14.5" style="26" customWidth="1"/>
    <col min="13709" max="13709" width="9" style="26"/>
    <col min="13710" max="13710" width="11.25" style="26" bestFit="1" customWidth="1"/>
    <col min="13711" max="13715" width="9" style="26"/>
    <col min="13716" max="13716" width="13.125" style="26" bestFit="1" customWidth="1"/>
    <col min="13717" max="13942" width="9" style="26"/>
    <col min="13943" max="13943" width="9.25" style="26" customWidth="1"/>
    <col min="13944" max="13944" width="56.875" style="26" customWidth="1"/>
    <col min="13945" max="13945" width="19.125" style="26" customWidth="1"/>
    <col min="13946" max="13946" width="9.75" style="26" customWidth="1"/>
    <col min="13947" max="13947" width="17.5" style="26" customWidth="1"/>
    <col min="13948" max="13948" width="25.5" style="26" customWidth="1"/>
    <col min="13949" max="13955" width="0" style="26" hidden="1" customWidth="1"/>
    <col min="13956" max="13956" width="14.375" style="26" customWidth="1"/>
    <col min="13957" max="13957" width="18.875" style="26" customWidth="1"/>
    <col min="13958" max="13959" width="0" style="26" hidden="1" customWidth="1"/>
    <col min="13960" max="13960" width="17.625" style="26" customWidth="1"/>
    <col min="13961" max="13961" width="28.375" style="26" customWidth="1"/>
    <col min="13962" max="13963" width="9" style="26"/>
    <col min="13964" max="13964" width="14.5" style="26" customWidth="1"/>
    <col min="13965" max="13965" width="9" style="26"/>
    <col min="13966" max="13966" width="11.25" style="26" bestFit="1" customWidth="1"/>
    <col min="13967" max="13971" width="9" style="26"/>
    <col min="13972" max="13972" width="13.125" style="26" bestFit="1" customWidth="1"/>
    <col min="13973" max="14198" width="9" style="26"/>
    <col min="14199" max="14199" width="9.25" style="26" customWidth="1"/>
    <col min="14200" max="14200" width="56.875" style="26" customWidth="1"/>
    <col min="14201" max="14201" width="19.125" style="26" customWidth="1"/>
    <col min="14202" max="14202" width="9.75" style="26" customWidth="1"/>
    <col min="14203" max="14203" width="17.5" style="26" customWidth="1"/>
    <col min="14204" max="14204" width="25.5" style="26" customWidth="1"/>
    <col min="14205" max="14211" width="0" style="26" hidden="1" customWidth="1"/>
    <col min="14212" max="14212" width="14.375" style="26" customWidth="1"/>
    <col min="14213" max="14213" width="18.875" style="26" customWidth="1"/>
    <col min="14214" max="14215" width="0" style="26" hidden="1" customWidth="1"/>
    <col min="14216" max="14216" width="17.625" style="26" customWidth="1"/>
    <col min="14217" max="14217" width="28.375" style="26" customWidth="1"/>
    <col min="14218" max="14219" width="9" style="26"/>
    <col min="14220" max="14220" width="14.5" style="26" customWidth="1"/>
    <col min="14221" max="14221" width="9" style="26"/>
    <col min="14222" max="14222" width="11.25" style="26" bestFit="1" customWidth="1"/>
    <col min="14223" max="14227" width="9" style="26"/>
    <col min="14228" max="14228" width="13.125" style="26" bestFit="1" customWidth="1"/>
    <col min="14229" max="14454" width="9" style="26"/>
    <col min="14455" max="14455" width="9.25" style="26" customWidth="1"/>
    <col min="14456" max="14456" width="56.875" style="26" customWidth="1"/>
    <col min="14457" max="14457" width="19.125" style="26" customWidth="1"/>
    <col min="14458" max="14458" width="9.75" style="26" customWidth="1"/>
    <col min="14459" max="14459" width="17.5" style="26" customWidth="1"/>
    <col min="14460" max="14460" width="25.5" style="26" customWidth="1"/>
    <col min="14461" max="14467" width="0" style="26" hidden="1" customWidth="1"/>
    <col min="14468" max="14468" width="14.375" style="26" customWidth="1"/>
    <col min="14469" max="14469" width="18.875" style="26" customWidth="1"/>
    <col min="14470" max="14471" width="0" style="26" hidden="1" customWidth="1"/>
    <col min="14472" max="14472" width="17.625" style="26" customWidth="1"/>
    <col min="14473" max="14473" width="28.375" style="26" customWidth="1"/>
    <col min="14474" max="14475" width="9" style="26"/>
    <col min="14476" max="14476" width="14.5" style="26" customWidth="1"/>
    <col min="14477" max="14477" width="9" style="26"/>
    <col min="14478" max="14478" width="11.25" style="26" bestFit="1" customWidth="1"/>
    <col min="14479" max="14483" width="9" style="26"/>
    <col min="14484" max="14484" width="13.125" style="26" bestFit="1" customWidth="1"/>
    <col min="14485" max="14710" width="9" style="26"/>
    <col min="14711" max="14711" width="9.25" style="26" customWidth="1"/>
    <col min="14712" max="14712" width="56.875" style="26" customWidth="1"/>
    <col min="14713" max="14713" width="19.125" style="26" customWidth="1"/>
    <col min="14714" max="14714" width="9.75" style="26" customWidth="1"/>
    <col min="14715" max="14715" width="17.5" style="26" customWidth="1"/>
    <col min="14716" max="14716" width="25.5" style="26" customWidth="1"/>
    <col min="14717" max="14723" width="0" style="26" hidden="1" customWidth="1"/>
    <col min="14724" max="14724" width="14.375" style="26" customWidth="1"/>
    <col min="14725" max="14725" width="18.875" style="26" customWidth="1"/>
    <col min="14726" max="14727" width="0" style="26" hidden="1" customWidth="1"/>
    <col min="14728" max="14728" width="17.625" style="26" customWidth="1"/>
    <col min="14729" max="14729" width="28.375" style="26" customWidth="1"/>
    <col min="14730" max="14731" width="9" style="26"/>
    <col min="14732" max="14732" width="14.5" style="26" customWidth="1"/>
    <col min="14733" max="14733" width="9" style="26"/>
    <col min="14734" max="14734" width="11.25" style="26" bestFit="1" customWidth="1"/>
    <col min="14735" max="14739" width="9" style="26"/>
    <col min="14740" max="14740" width="13.125" style="26" bestFit="1" customWidth="1"/>
    <col min="14741" max="14966" width="9" style="26"/>
    <col min="14967" max="14967" width="9.25" style="26" customWidth="1"/>
    <col min="14968" max="14968" width="56.875" style="26" customWidth="1"/>
    <col min="14969" max="14969" width="19.125" style="26" customWidth="1"/>
    <col min="14970" max="14970" width="9.75" style="26" customWidth="1"/>
    <col min="14971" max="14971" width="17.5" style="26" customWidth="1"/>
    <col min="14972" max="14972" width="25.5" style="26" customWidth="1"/>
    <col min="14973" max="14979" width="0" style="26" hidden="1" customWidth="1"/>
    <col min="14980" max="14980" width="14.375" style="26" customWidth="1"/>
    <col min="14981" max="14981" width="18.875" style="26" customWidth="1"/>
    <col min="14982" max="14983" width="0" style="26" hidden="1" customWidth="1"/>
    <col min="14984" max="14984" width="17.625" style="26" customWidth="1"/>
    <col min="14985" max="14985" width="28.375" style="26" customWidth="1"/>
    <col min="14986" max="14987" width="9" style="26"/>
    <col min="14988" max="14988" width="14.5" style="26" customWidth="1"/>
    <col min="14989" max="14989" width="9" style="26"/>
    <col min="14990" max="14990" width="11.25" style="26" bestFit="1" customWidth="1"/>
    <col min="14991" max="14995" width="9" style="26"/>
    <col min="14996" max="14996" width="13.125" style="26" bestFit="1" customWidth="1"/>
    <col min="14997" max="15222" width="9" style="26"/>
    <col min="15223" max="15223" width="9.25" style="26" customWidth="1"/>
    <col min="15224" max="15224" width="56.875" style="26" customWidth="1"/>
    <col min="15225" max="15225" width="19.125" style="26" customWidth="1"/>
    <col min="15226" max="15226" width="9.75" style="26" customWidth="1"/>
    <col min="15227" max="15227" width="17.5" style="26" customWidth="1"/>
    <col min="15228" max="15228" width="25.5" style="26" customWidth="1"/>
    <col min="15229" max="15235" width="0" style="26" hidden="1" customWidth="1"/>
    <col min="15236" max="15236" width="14.375" style="26" customWidth="1"/>
    <col min="15237" max="15237" width="18.875" style="26" customWidth="1"/>
    <col min="15238" max="15239" width="0" style="26" hidden="1" customWidth="1"/>
    <col min="15240" max="15240" width="17.625" style="26" customWidth="1"/>
    <col min="15241" max="15241" width="28.375" style="26" customWidth="1"/>
    <col min="15242" max="15243" width="9" style="26"/>
    <col min="15244" max="15244" width="14.5" style="26" customWidth="1"/>
    <col min="15245" max="15245" width="9" style="26"/>
    <col min="15246" max="15246" width="11.25" style="26" bestFit="1" customWidth="1"/>
    <col min="15247" max="15251" width="9" style="26"/>
    <col min="15252" max="15252" width="13.125" style="26" bestFit="1" customWidth="1"/>
    <col min="15253" max="15478" width="9" style="26"/>
    <col min="15479" max="15479" width="9.25" style="26" customWidth="1"/>
    <col min="15480" max="15480" width="56.875" style="26" customWidth="1"/>
    <col min="15481" max="15481" width="19.125" style="26" customWidth="1"/>
    <col min="15482" max="15482" width="9.75" style="26" customWidth="1"/>
    <col min="15483" max="15483" width="17.5" style="26" customWidth="1"/>
    <col min="15484" max="15484" width="25.5" style="26" customWidth="1"/>
    <col min="15485" max="15491" width="0" style="26" hidden="1" customWidth="1"/>
    <col min="15492" max="15492" width="14.375" style="26" customWidth="1"/>
    <col min="15493" max="15493" width="18.875" style="26" customWidth="1"/>
    <col min="15494" max="15495" width="0" style="26" hidden="1" customWidth="1"/>
    <col min="15496" max="15496" width="17.625" style="26" customWidth="1"/>
    <col min="15497" max="15497" width="28.375" style="26" customWidth="1"/>
    <col min="15498" max="15499" width="9" style="26"/>
    <col min="15500" max="15500" width="14.5" style="26" customWidth="1"/>
    <col min="15501" max="15501" width="9" style="26"/>
    <col min="15502" max="15502" width="11.25" style="26" bestFit="1" customWidth="1"/>
    <col min="15503" max="15507" width="9" style="26"/>
    <col min="15508" max="15508" width="13.125" style="26" bestFit="1" customWidth="1"/>
    <col min="15509" max="15734" width="9" style="26"/>
    <col min="15735" max="15735" width="9.25" style="26" customWidth="1"/>
    <col min="15736" max="15736" width="56.875" style="26" customWidth="1"/>
    <col min="15737" max="15737" width="19.125" style="26" customWidth="1"/>
    <col min="15738" max="15738" width="9.75" style="26" customWidth="1"/>
    <col min="15739" max="15739" width="17.5" style="26" customWidth="1"/>
    <col min="15740" max="15740" width="25.5" style="26" customWidth="1"/>
    <col min="15741" max="15747" width="0" style="26" hidden="1" customWidth="1"/>
    <col min="15748" max="15748" width="14.375" style="26" customWidth="1"/>
    <col min="15749" max="15749" width="18.875" style="26" customWidth="1"/>
    <col min="15750" max="15751" width="0" style="26" hidden="1" customWidth="1"/>
    <col min="15752" max="15752" width="17.625" style="26" customWidth="1"/>
    <col min="15753" max="15753" width="28.375" style="26" customWidth="1"/>
    <col min="15754" max="15755" width="9" style="26"/>
    <col min="15756" max="15756" width="14.5" style="26" customWidth="1"/>
    <col min="15757" max="15757" width="9" style="26"/>
    <col min="15758" max="15758" width="11.25" style="26" bestFit="1" customWidth="1"/>
    <col min="15759" max="15763" width="9" style="26"/>
    <col min="15764" max="15764" width="13.125" style="26" bestFit="1" customWidth="1"/>
    <col min="15765" max="15990" width="9" style="26"/>
    <col min="15991" max="15991" width="9.25" style="26" customWidth="1"/>
    <col min="15992" max="15992" width="56.875" style="26" customWidth="1"/>
    <col min="15993" max="15993" width="19.125" style="26" customWidth="1"/>
    <col min="15994" max="15994" width="9.75" style="26" customWidth="1"/>
    <col min="15995" max="15995" width="17.5" style="26" customWidth="1"/>
    <col min="15996" max="15996" width="25.5" style="26" customWidth="1"/>
    <col min="15997" max="16003" width="0" style="26" hidden="1" customWidth="1"/>
    <col min="16004" max="16004" width="14.375" style="26" customWidth="1"/>
    <col min="16005" max="16005" width="18.875" style="26" customWidth="1"/>
    <col min="16006" max="16007" width="0" style="26" hidden="1" customWidth="1"/>
    <col min="16008" max="16008" width="17.625" style="26" customWidth="1"/>
    <col min="16009" max="16009" width="28.375" style="26" customWidth="1"/>
    <col min="16010" max="16011" width="9" style="26"/>
    <col min="16012" max="16012" width="14.5" style="26" customWidth="1"/>
    <col min="16013" max="16013" width="9" style="26"/>
    <col min="16014" max="16014" width="11.25" style="26" bestFit="1" customWidth="1"/>
    <col min="16015" max="16019" width="9" style="26"/>
    <col min="16020" max="16020" width="13.125" style="26" bestFit="1" customWidth="1"/>
    <col min="16021" max="16384" width="9" style="26"/>
  </cols>
  <sheetData>
    <row r="1" spans="1:18" ht="47.25" customHeight="1" x14ac:dyDescent="0.3">
      <c r="A1" s="367" t="str">
        <f>+detail!A3</f>
        <v>Name of Work : Special Repair to TY PRS at XII th BN at manimuthar in Tirunelveli Dist</v>
      </c>
      <c r="B1" s="367"/>
      <c r="C1" s="367"/>
      <c r="D1" s="367"/>
      <c r="E1" s="367"/>
      <c r="F1" s="367"/>
    </row>
    <row r="2" spans="1:18" s="29" customFormat="1" ht="30" customHeight="1" x14ac:dyDescent="0.3">
      <c r="A2" s="27" t="s">
        <v>74</v>
      </c>
      <c r="B2" s="27" t="s">
        <v>79</v>
      </c>
      <c r="C2" s="28" t="s">
        <v>75</v>
      </c>
      <c r="D2" s="28" t="s">
        <v>1</v>
      </c>
      <c r="E2" s="28" t="s">
        <v>76</v>
      </c>
      <c r="F2" s="28" t="s">
        <v>3</v>
      </c>
    </row>
    <row r="3" spans="1:18" ht="27.75" customHeight="1" x14ac:dyDescent="0.3">
      <c r="A3" s="28"/>
      <c r="B3" s="28"/>
      <c r="C3" s="30"/>
      <c r="D3" s="28"/>
      <c r="E3" s="28"/>
      <c r="F3" s="31"/>
    </row>
    <row r="4" spans="1:18" x14ac:dyDescent="0.3">
      <c r="A4" s="32">
        <v>1.1000000000000001</v>
      </c>
      <c r="B4" s="32"/>
      <c r="C4" s="33" t="e">
        <f>+detail!#REF!</f>
        <v>#REF!</v>
      </c>
      <c r="D4" s="34"/>
      <c r="E4" s="35" t="s">
        <v>87</v>
      </c>
      <c r="F4" s="36"/>
    </row>
    <row r="5" spans="1:18" ht="30" customHeight="1" x14ac:dyDescent="0.3">
      <c r="A5" s="32"/>
      <c r="B5" s="35" t="e">
        <f>+detail!#REF!</f>
        <v>#REF!</v>
      </c>
      <c r="C5" s="33" t="s">
        <v>88</v>
      </c>
      <c r="D5" s="37" t="e">
        <f>+#REF!</f>
        <v>#REF!</v>
      </c>
      <c r="E5" s="35" t="s">
        <v>89</v>
      </c>
      <c r="F5" s="36" t="e">
        <f>+D5*B5</f>
        <v>#REF!</v>
      </c>
      <c r="R5" s="38">
        <v>93.2</v>
      </c>
    </row>
    <row r="6" spans="1:18" ht="50.1" hidden="1" customHeight="1" x14ac:dyDescent="0.3">
      <c r="A6" s="32"/>
      <c r="B6" s="35"/>
      <c r="C6" s="33" t="s">
        <v>90</v>
      </c>
      <c r="D6" s="37"/>
      <c r="E6" s="35" t="s">
        <v>89</v>
      </c>
      <c r="F6" s="36">
        <f t="shared" ref="F6:F69" si="0">+D6*B6</f>
        <v>0</v>
      </c>
      <c r="R6" s="38"/>
    </row>
    <row r="7" spans="1:18" ht="50.1" hidden="1" customHeight="1" x14ac:dyDescent="0.3">
      <c r="A7" s="32">
        <v>1.2</v>
      </c>
      <c r="B7" s="35"/>
      <c r="C7" s="33" t="s">
        <v>91</v>
      </c>
      <c r="D7" s="37"/>
      <c r="E7" s="35" t="s">
        <v>89</v>
      </c>
      <c r="F7" s="36">
        <f t="shared" si="0"/>
        <v>0</v>
      </c>
      <c r="R7" s="38"/>
    </row>
    <row r="8" spans="1:18" ht="50.1" hidden="1" customHeight="1" x14ac:dyDescent="0.3">
      <c r="A8" s="32"/>
      <c r="B8" s="35"/>
      <c r="C8" s="33" t="s">
        <v>88</v>
      </c>
      <c r="D8" s="37"/>
      <c r="E8" s="35" t="s">
        <v>89</v>
      </c>
      <c r="F8" s="36">
        <f t="shared" si="0"/>
        <v>0</v>
      </c>
      <c r="R8" s="38"/>
    </row>
    <row r="9" spans="1:18" ht="50.1" hidden="1" customHeight="1" x14ac:dyDescent="0.3">
      <c r="A9" s="32"/>
      <c r="B9" s="35"/>
      <c r="C9" s="33" t="s">
        <v>90</v>
      </c>
      <c r="D9" s="37"/>
      <c r="E9" s="35" t="s">
        <v>89</v>
      </c>
      <c r="F9" s="36">
        <f t="shared" si="0"/>
        <v>0</v>
      </c>
      <c r="R9" s="38"/>
    </row>
    <row r="10" spans="1:18" ht="50.1" hidden="1" customHeight="1" x14ac:dyDescent="0.3">
      <c r="A10" s="32"/>
      <c r="B10" s="35"/>
      <c r="C10" s="33" t="s">
        <v>90</v>
      </c>
      <c r="D10" s="37"/>
      <c r="E10" s="35" t="s">
        <v>89</v>
      </c>
      <c r="F10" s="36">
        <f t="shared" si="0"/>
        <v>0</v>
      </c>
      <c r="R10" s="38"/>
    </row>
    <row r="11" spans="1:18" ht="50.1" hidden="1" customHeight="1" x14ac:dyDescent="0.3">
      <c r="A11" s="32">
        <v>1.4</v>
      </c>
      <c r="B11" s="35"/>
      <c r="C11" s="33" t="s">
        <v>92</v>
      </c>
      <c r="D11" s="37"/>
      <c r="E11" s="35" t="s">
        <v>89</v>
      </c>
      <c r="F11" s="36">
        <f t="shared" si="0"/>
        <v>0</v>
      </c>
      <c r="R11" s="38"/>
    </row>
    <row r="12" spans="1:18" ht="50.1" hidden="1" customHeight="1" x14ac:dyDescent="0.3">
      <c r="A12" s="32"/>
      <c r="B12" s="35"/>
      <c r="C12" s="33" t="s">
        <v>88</v>
      </c>
      <c r="D12" s="37"/>
      <c r="E12" s="35" t="s">
        <v>89</v>
      </c>
      <c r="F12" s="36">
        <f t="shared" si="0"/>
        <v>0</v>
      </c>
      <c r="R12" s="38"/>
    </row>
    <row r="13" spans="1:18" ht="50.1" hidden="1" customHeight="1" x14ac:dyDescent="0.3">
      <c r="A13" s="32"/>
      <c r="B13" s="35"/>
      <c r="C13" s="33" t="s">
        <v>90</v>
      </c>
      <c r="D13" s="37"/>
      <c r="E13" s="35" t="s">
        <v>89</v>
      </c>
      <c r="F13" s="36">
        <f t="shared" si="0"/>
        <v>0</v>
      </c>
      <c r="R13" s="38"/>
    </row>
    <row r="14" spans="1:18" ht="50.1" hidden="1" customHeight="1" x14ac:dyDescent="0.3">
      <c r="A14" s="32">
        <v>1.5</v>
      </c>
      <c r="B14" s="35"/>
      <c r="C14" s="33" t="s">
        <v>93</v>
      </c>
      <c r="D14" s="37"/>
      <c r="E14" s="35" t="s">
        <v>89</v>
      </c>
      <c r="F14" s="36">
        <f t="shared" si="0"/>
        <v>0</v>
      </c>
      <c r="R14" s="38"/>
    </row>
    <row r="15" spans="1:18" ht="50.1" hidden="1" customHeight="1" x14ac:dyDescent="0.3">
      <c r="A15" s="32"/>
      <c r="B15" s="35"/>
      <c r="C15" s="33" t="s">
        <v>88</v>
      </c>
      <c r="D15" s="37"/>
      <c r="E15" s="35" t="s">
        <v>89</v>
      </c>
      <c r="F15" s="36">
        <f t="shared" si="0"/>
        <v>0</v>
      </c>
      <c r="R15" s="38"/>
    </row>
    <row r="16" spans="1:18" ht="50.1" hidden="1" customHeight="1" x14ac:dyDescent="0.3">
      <c r="A16" s="32"/>
      <c r="B16" s="35"/>
      <c r="C16" s="33" t="s">
        <v>90</v>
      </c>
      <c r="D16" s="37"/>
      <c r="E16" s="35" t="s">
        <v>89</v>
      </c>
      <c r="F16" s="36">
        <f t="shared" si="0"/>
        <v>0</v>
      </c>
      <c r="R16" s="38"/>
    </row>
    <row r="17" spans="1:18" ht="48" hidden="1" x14ac:dyDescent="0.3">
      <c r="A17" s="32">
        <v>1.6</v>
      </c>
      <c r="B17" s="35"/>
      <c r="C17" s="33" t="s">
        <v>94</v>
      </c>
      <c r="D17" s="37"/>
      <c r="E17" s="35" t="s">
        <v>89</v>
      </c>
      <c r="F17" s="36">
        <f t="shared" si="0"/>
        <v>0</v>
      </c>
      <c r="R17" s="38"/>
    </row>
    <row r="18" spans="1:18" ht="50.1" hidden="1" customHeight="1" x14ac:dyDescent="0.3">
      <c r="A18" s="32"/>
      <c r="B18" s="35"/>
      <c r="C18" s="33" t="s">
        <v>88</v>
      </c>
      <c r="D18" s="37"/>
      <c r="E18" s="35" t="s">
        <v>89</v>
      </c>
      <c r="F18" s="36">
        <f t="shared" si="0"/>
        <v>0</v>
      </c>
      <c r="R18" s="38"/>
    </row>
    <row r="19" spans="1:18" ht="50.1" hidden="1" customHeight="1" x14ac:dyDescent="0.3">
      <c r="A19" s="32"/>
      <c r="B19" s="35"/>
      <c r="C19" s="33" t="s">
        <v>90</v>
      </c>
      <c r="D19" s="37"/>
      <c r="E19" s="35" t="s">
        <v>89</v>
      </c>
      <c r="F19" s="36">
        <f t="shared" si="0"/>
        <v>0</v>
      </c>
      <c r="R19" s="38"/>
    </row>
    <row r="20" spans="1:18" ht="50.1" hidden="1" customHeight="1" x14ac:dyDescent="0.3">
      <c r="A20" s="32">
        <v>1.7</v>
      </c>
      <c r="B20" s="35"/>
      <c r="C20" s="33" t="s">
        <v>95</v>
      </c>
      <c r="D20" s="37"/>
      <c r="E20" s="35" t="s">
        <v>89</v>
      </c>
      <c r="F20" s="36">
        <f t="shared" si="0"/>
        <v>0</v>
      </c>
      <c r="R20" s="38"/>
    </row>
    <row r="21" spans="1:18" ht="50.1" hidden="1" customHeight="1" x14ac:dyDescent="0.3">
      <c r="A21" s="32"/>
      <c r="B21" s="35"/>
      <c r="C21" s="33" t="s">
        <v>88</v>
      </c>
      <c r="D21" s="37"/>
      <c r="E21" s="35" t="s">
        <v>89</v>
      </c>
      <c r="F21" s="36">
        <f t="shared" si="0"/>
        <v>0</v>
      </c>
      <c r="R21" s="38"/>
    </row>
    <row r="22" spans="1:18" ht="50.1" hidden="1" customHeight="1" x14ac:dyDescent="0.3">
      <c r="A22" s="32"/>
      <c r="B22" s="35"/>
      <c r="C22" s="33" t="s">
        <v>90</v>
      </c>
      <c r="D22" s="37"/>
      <c r="E22" s="35" t="s">
        <v>89</v>
      </c>
      <c r="F22" s="36">
        <f t="shared" si="0"/>
        <v>0</v>
      </c>
      <c r="R22" s="38"/>
    </row>
    <row r="23" spans="1:18" ht="50.1" hidden="1" customHeight="1" x14ac:dyDescent="0.3">
      <c r="A23" s="32">
        <v>1.8</v>
      </c>
      <c r="B23" s="35"/>
      <c r="C23" s="33" t="s">
        <v>96</v>
      </c>
      <c r="D23" s="37"/>
      <c r="E23" s="35" t="s">
        <v>89</v>
      </c>
      <c r="F23" s="36">
        <f t="shared" si="0"/>
        <v>0</v>
      </c>
      <c r="R23" s="38"/>
    </row>
    <row r="24" spans="1:18" ht="50.1" hidden="1" customHeight="1" x14ac:dyDescent="0.3">
      <c r="A24" s="32"/>
      <c r="B24" s="35"/>
      <c r="C24" s="33" t="s">
        <v>88</v>
      </c>
      <c r="D24" s="37"/>
      <c r="E24" s="35" t="s">
        <v>89</v>
      </c>
      <c r="F24" s="36">
        <f t="shared" si="0"/>
        <v>0</v>
      </c>
      <c r="R24" s="38"/>
    </row>
    <row r="25" spans="1:18" ht="50.1" hidden="1" customHeight="1" x14ac:dyDescent="0.3">
      <c r="A25" s="32"/>
      <c r="B25" s="35"/>
      <c r="C25" s="33" t="s">
        <v>90</v>
      </c>
      <c r="D25" s="37"/>
      <c r="E25" s="35" t="s">
        <v>89</v>
      </c>
      <c r="F25" s="36">
        <f t="shared" si="0"/>
        <v>0</v>
      </c>
      <c r="R25" s="38"/>
    </row>
    <row r="26" spans="1:18" ht="50.1" hidden="1" customHeight="1" x14ac:dyDescent="0.3">
      <c r="A26" s="32">
        <v>1.9</v>
      </c>
      <c r="B26" s="35"/>
      <c r="C26" s="33" t="s">
        <v>97</v>
      </c>
      <c r="D26" s="37"/>
      <c r="E26" s="35" t="s">
        <v>89</v>
      </c>
      <c r="F26" s="36">
        <f t="shared" si="0"/>
        <v>0</v>
      </c>
      <c r="R26" s="38"/>
    </row>
    <row r="27" spans="1:18" ht="50.1" hidden="1" customHeight="1" x14ac:dyDescent="0.3">
      <c r="A27" s="32"/>
      <c r="B27" s="35"/>
      <c r="C27" s="33" t="s">
        <v>98</v>
      </c>
      <c r="D27" s="37"/>
      <c r="E27" s="35" t="s">
        <v>89</v>
      </c>
      <c r="F27" s="36">
        <f t="shared" si="0"/>
        <v>0</v>
      </c>
      <c r="R27" s="38"/>
    </row>
    <row r="28" spans="1:18" ht="50.1" hidden="1" customHeight="1" x14ac:dyDescent="0.3">
      <c r="A28" s="32"/>
      <c r="B28" s="35"/>
      <c r="C28" s="33" t="s">
        <v>99</v>
      </c>
      <c r="D28" s="37"/>
      <c r="E28" s="35" t="s">
        <v>89</v>
      </c>
      <c r="F28" s="36">
        <f t="shared" si="0"/>
        <v>0</v>
      </c>
      <c r="R28" s="38"/>
    </row>
    <row r="29" spans="1:18" ht="50.1" hidden="1" customHeight="1" x14ac:dyDescent="0.3">
      <c r="A29" s="32"/>
      <c r="B29" s="35"/>
      <c r="C29" s="33" t="s">
        <v>100</v>
      </c>
      <c r="D29" s="37"/>
      <c r="E29" s="35" t="s">
        <v>89</v>
      </c>
      <c r="F29" s="36">
        <f t="shared" si="0"/>
        <v>0</v>
      </c>
      <c r="R29" s="38"/>
    </row>
    <row r="30" spans="1:18" ht="50.1" hidden="1" customHeight="1" x14ac:dyDescent="0.3">
      <c r="A30" s="32"/>
      <c r="B30" s="35"/>
      <c r="C30" s="33" t="s">
        <v>101</v>
      </c>
      <c r="D30" s="37"/>
      <c r="E30" s="35" t="s">
        <v>89</v>
      </c>
      <c r="F30" s="36">
        <f t="shared" si="0"/>
        <v>0</v>
      </c>
      <c r="R30" s="38"/>
    </row>
    <row r="31" spans="1:18" ht="50.1" hidden="1" customHeight="1" x14ac:dyDescent="0.3">
      <c r="A31" s="32"/>
      <c r="B31" s="35"/>
      <c r="C31" s="33" t="s">
        <v>102</v>
      </c>
      <c r="D31" s="37"/>
      <c r="E31" s="35" t="s">
        <v>89</v>
      </c>
      <c r="F31" s="36">
        <f t="shared" si="0"/>
        <v>0</v>
      </c>
      <c r="R31" s="38"/>
    </row>
    <row r="32" spans="1:18" ht="50.1" hidden="1" customHeight="1" x14ac:dyDescent="0.3">
      <c r="A32" s="32"/>
      <c r="B32" s="35"/>
      <c r="C32" s="33" t="s">
        <v>103</v>
      </c>
      <c r="D32" s="37"/>
      <c r="E32" s="35" t="s">
        <v>89</v>
      </c>
      <c r="F32" s="36">
        <f t="shared" si="0"/>
        <v>0</v>
      </c>
      <c r="R32" s="38"/>
    </row>
    <row r="33" spans="1:18" ht="71.25" customHeight="1" x14ac:dyDescent="0.3">
      <c r="A33" s="32">
        <v>1.3</v>
      </c>
      <c r="B33" s="35" t="e">
        <f>+detail!#REF!</f>
        <v>#REF!</v>
      </c>
      <c r="C33" s="33" t="e">
        <f>+detail!#REF!</f>
        <v>#REF!</v>
      </c>
      <c r="D33" s="37" t="e">
        <f>+#REF!</f>
        <v>#REF!</v>
      </c>
      <c r="E33" s="35" t="s">
        <v>89</v>
      </c>
      <c r="F33" s="36" t="e">
        <f t="shared" si="0"/>
        <v>#REF!</v>
      </c>
      <c r="R33" s="38">
        <v>87.8</v>
      </c>
    </row>
    <row r="34" spans="1:18" ht="37.5" customHeight="1" x14ac:dyDescent="0.3">
      <c r="A34" s="32">
        <v>2.1</v>
      </c>
      <c r="B34" s="35" t="e">
        <f>+detail!#REF!</f>
        <v>#REF!</v>
      </c>
      <c r="C34" s="33" t="e">
        <f>+detail!#REF!</f>
        <v>#REF!</v>
      </c>
      <c r="D34" s="37" t="e">
        <f>+#REF!</f>
        <v>#REF!</v>
      </c>
      <c r="E34" s="35" t="s">
        <v>89</v>
      </c>
      <c r="F34" s="36" t="e">
        <f t="shared" si="0"/>
        <v>#REF!</v>
      </c>
      <c r="R34" s="38">
        <v>44.5</v>
      </c>
    </row>
    <row r="35" spans="1:18" ht="50.1" hidden="1" customHeight="1" x14ac:dyDescent="0.3">
      <c r="A35" s="32">
        <v>2.2000000000000002</v>
      </c>
      <c r="B35" s="35"/>
      <c r="C35" s="33" t="s">
        <v>104</v>
      </c>
      <c r="D35" s="37"/>
      <c r="E35" s="35" t="s">
        <v>89</v>
      </c>
      <c r="F35" s="36">
        <f t="shared" si="0"/>
        <v>0</v>
      </c>
      <c r="R35" s="38"/>
    </row>
    <row r="36" spans="1:18" ht="50.1" hidden="1" customHeight="1" x14ac:dyDescent="0.3">
      <c r="A36" s="32">
        <v>2.2999999999999998</v>
      </c>
      <c r="B36" s="35"/>
      <c r="C36" s="33" t="s">
        <v>105</v>
      </c>
      <c r="D36" s="37"/>
      <c r="E36" s="35" t="s">
        <v>89</v>
      </c>
      <c r="F36" s="36">
        <f t="shared" si="0"/>
        <v>0</v>
      </c>
      <c r="R36" s="38"/>
    </row>
    <row r="37" spans="1:18" ht="50.1" hidden="1" customHeight="1" x14ac:dyDescent="0.3">
      <c r="A37" s="32">
        <v>2.4</v>
      </c>
      <c r="B37" s="35"/>
      <c r="C37" s="33" t="s">
        <v>106</v>
      </c>
      <c r="D37" s="37"/>
      <c r="E37" s="35" t="s">
        <v>89</v>
      </c>
      <c r="F37" s="36">
        <f t="shared" si="0"/>
        <v>0</v>
      </c>
      <c r="R37" s="38"/>
    </row>
    <row r="38" spans="1:18" ht="50.1" hidden="1" customHeight="1" x14ac:dyDescent="0.3">
      <c r="A38" s="32">
        <v>2.5</v>
      </c>
      <c r="B38" s="35"/>
      <c r="C38" s="33" t="s">
        <v>107</v>
      </c>
      <c r="D38" s="37"/>
      <c r="E38" s="35" t="s">
        <v>89</v>
      </c>
      <c r="F38" s="36">
        <f t="shared" si="0"/>
        <v>0</v>
      </c>
      <c r="R38" s="38"/>
    </row>
    <row r="39" spans="1:18" ht="50.1" hidden="1" customHeight="1" x14ac:dyDescent="0.3">
      <c r="A39" s="32">
        <v>2.6</v>
      </c>
      <c r="B39" s="35"/>
      <c r="C39" s="33" t="s">
        <v>108</v>
      </c>
      <c r="D39" s="37"/>
      <c r="E39" s="35" t="s">
        <v>89</v>
      </c>
      <c r="F39" s="36">
        <f t="shared" si="0"/>
        <v>0</v>
      </c>
      <c r="R39" s="38"/>
    </row>
    <row r="40" spans="1:18" ht="50.1" hidden="1" customHeight="1" x14ac:dyDescent="0.3">
      <c r="A40" s="32">
        <v>2.7</v>
      </c>
      <c r="B40" s="35"/>
      <c r="C40" s="33" t="s">
        <v>109</v>
      </c>
      <c r="D40" s="37"/>
      <c r="E40" s="35" t="s">
        <v>89</v>
      </c>
      <c r="F40" s="36">
        <f t="shared" si="0"/>
        <v>0</v>
      </c>
      <c r="R40" s="38"/>
    </row>
    <row r="41" spans="1:18" ht="37.5" customHeight="1" x14ac:dyDescent="0.3">
      <c r="A41" s="32" t="s">
        <v>110</v>
      </c>
      <c r="B41" s="39" t="e">
        <f>+detail!#REF!</f>
        <v>#REF!</v>
      </c>
      <c r="C41" s="33" t="e">
        <f>+detail!#REF!</f>
        <v>#REF!</v>
      </c>
      <c r="D41" s="37">
        <v>380.47</v>
      </c>
      <c r="E41" s="35" t="s">
        <v>89</v>
      </c>
      <c r="F41" s="36" t="e">
        <f t="shared" si="0"/>
        <v>#REF!</v>
      </c>
      <c r="R41" s="38">
        <v>266.45</v>
      </c>
    </row>
    <row r="42" spans="1:18" ht="37.5" customHeight="1" x14ac:dyDescent="0.3">
      <c r="A42" s="32">
        <v>3.1</v>
      </c>
      <c r="B42" s="35" t="e">
        <f>+detail!#REF!</f>
        <v>#REF!</v>
      </c>
      <c r="C42" s="33" t="e">
        <f>+detail!#REF!</f>
        <v>#REF!</v>
      </c>
      <c r="D42" s="37" t="e">
        <f>+#REF!</f>
        <v>#REF!</v>
      </c>
      <c r="E42" s="35" t="s">
        <v>89</v>
      </c>
      <c r="F42" s="36" t="e">
        <f t="shared" si="0"/>
        <v>#REF!</v>
      </c>
      <c r="R42" s="38">
        <v>15.201269999999999</v>
      </c>
    </row>
    <row r="43" spans="1:18" ht="50.1" hidden="1" customHeight="1" x14ac:dyDescent="0.3">
      <c r="A43" s="32">
        <v>3.2</v>
      </c>
      <c r="B43" s="35"/>
      <c r="C43" s="33" t="s">
        <v>111</v>
      </c>
      <c r="D43" s="37"/>
      <c r="E43" s="35" t="s">
        <v>89</v>
      </c>
      <c r="F43" s="36">
        <f t="shared" si="0"/>
        <v>0</v>
      </c>
      <c r="R43" s="38"/>
    </row>
    <row r="44" spans="1:18" ht="50.1" hidden="1" customHeight="1" x14ac:dyDescent="0.3">
      <c r="A44" s="32">
        <v>3.3</v>
      </c>
      <c r="B44" s="35"/>
      <c r="C44" s="33" t="s">
        <v>112</v>
      </c>
      <c r="D44" s="37"/>
      <c r="E44" s="35" t="s">
        <v>89</v>
      </c>
      <c r="F44" s="36">
        <f t="shared" si="0"/>
        <v>0</v>
      </c>
      <c r="R44" s="38"/>
    </row>
    <row r="45" spans="1:18" ht="50.1" hidden="1" customHeight="1" x14ac:dyDescent="0.3">
      <c r="A45" s="32">
        <v>3.4</v>
      </c>
      <c r="B45" s="35"/>
      <c r="C45" s="33" t="s">
        <v>113</v>
      </c>
      <c r="D45" s="37"/>
      <c r="E45" s="35" t="s">
        <v>114</v>
      </c>
      <c r="F45" s="36">
        <f t="shared" si="0"/>
        <v>0</v>
      </c>
      <c r="R45" s="38"/>
    </row>
    <row r="46" spans="1:18" ht="50.1" hidden="1" customHeight="1" x14ac:dyDescent="0.3">
      <c r="A46" s="32">
        <v>3.5</v>
      </c>
      <c r="B46" s="35"/>
      <c r="C46" s="33" t="s">
        <v>115</v>
      </c>
      <c r="D46" s="37"/>
      <c r="E46" s="35" t="s">
        <v>114</v>
      </c>
      <c r="F46" s="36">
        <f t="shared" si="0"/>
        <v>0</v>
      </c>
      <c r="R46" s="38"/>
    </row>
    <row r="47" spans="1:18" ht="50.1" hidden="1" customHeight="1" x14ac:dyDescent="0.3">
      <c r="A47" s="32">
        <v>3.6</v>
      </c>
      <c r="B47" s="35"/>
      <c r="C47" s="33" t="s">
        <v>116</v>
      </c>
      <c r="D47" s="37"/>
      <c r="E47" s="35" t="s">
        <v>114</v>
      </c>
      <c r="F47" s="36">
        <f t="shared" si="0"/>
        <v>0</v>
      </c>
      <c r="R47" s="38"/>
    </row>
    <row r="48" spans="1:18" ht="50.1" hidden="1" customHeight="1" x14ac:dyDescent="0.3">
      <c r="A48" s="32">
        <v>3.7</v>
      </c>
      <c r="B48" s="35"/>
      <c r="C48" s="33" t="s">
        <v>117</v>
      </c>
      <c r="D48" s="37"/>
      <c r="E48" s="35" t="s">
        <v>114</v>
      </c>
      <c r="F48" s="36">
        <f t="shared" si="0"/>
        <v>0</v>
      </c>
      <c r="R48" s="38"/>
    </row>
    <row r="49" spans="1:18" ht="37.5" customHeight="1" x14ac:dyDescent="0.3">
      <c r="A49" s="32">
        <v>4.0999999999999996</v>
      </c>
      <c r="B49" s="35" t="e">
        <f>+detail!#REF!</f>
        <v>#REF!</v>
      </c>
      <c r="C49" s="40" t="e">
        <f>+detail!#REF!</f>
        <v>#REF!</v>
      </c>
      <c r="D49" s="37">
        <v>5694.5</v>
      </c>
      <c r="E49" s="35" t="s">
        <v>89</v>
      </c>
      <c r="F49" s="36" t="e">
        <f t="shared" si="0"/>
        <v>#REF!</v>
      </c>
      <c r="R49" s="38">
        <v>39.9</v>
      </c>
    </row>
    <row r="50" spans="1:18" ht="50.1" hidden="1" customHeight="1" x14ac:dyDescent="0.3">
      <c r="A50" s="32">
        <v>4.2</v>
      </c>
      <c r="B50" s="35"/>
      <c r="C50" s="40" t="s">
        <v>118</v>
      </c>
      <c r="D50" s="37"/>
      <c r="E50" s="35" t="s">
        <v>89</v>
      </c>
      <c r="F50" s="36">
        <f t="shared" si="0"/>
        <v>0</v>
      </c>
      <c r="R50" s="38"/>
    </row>
    <row r="51" spans="1:18" ht="50.1" hidden="1" customHeight="1" x14ac:dyDescent="0.3">
      <c r="A51" s="32">
        <v>5</v>
      </c>
      <c r="B51" s="35"/>
      <c r="C51" s="33" t="s">
        <v>119</v>
      </c>
      <c r="D51" s="37"/>
      <c r="E51" s="35" t="s">
        <v>89</v>
      </c>
      <c r="F51" s="36">
        <f t="shared" si="0"/>
        <v>0</v>
      </c>
      <c r="R51" s="38"/>
    </row>
    <row r="52" spans="1:18" ht="48" hidden="1" x14ac:dyDescent="0.3">
      <c r="A52" s="32">
        <v>6.1</v>
      </c>
      <c r="B52" s="35"/>
      <c r="C52" s="40" t="s">
        <v>120</v>
      </c>
      <c r="D52" s="37"/>
      <c r="E52" s="35" t="s">
        <v>89</v>
      </c>
      <c r="F52" s="36">
        <f t="shared" si="0"/>
        <v>0</v>
      </c>
      <c r="R52" s="38"/>
    </row>
    <row r="53" spans="1:18" ht="50.1" hidden="1" customHeight="1" x14ac:dyDescent="0.3">
      <c r="A53" s="32">
        <v>6.2</v>
      </c>
      <c r="B53" s="35"/>
      <c r="C53" s="40" t="s">
        <v>121</v>
      </c>
      <c r="D53" s="37"/>
      <c r="E53" s="35" t="s">
        <v>89</v>
      </c>
      <c r="F53" s="36">
        <f t="shared" si="0"/>
        <v>0</v>
      </c>
      <c r="R53" s="38"/>
    </row>
    <row r="54" spans="1:18" ht="48" hidden="1" x14ac:dyDescent="0.3">
      <c r="A54" s="32">
        <v>6.3</v>
      </c>
      <c r="B54" s="35"/>
      <c r="C54" s="40" t="s">
        <v>122</v>
      </c>
      <c r="D54" s="37"/>
      <c r="E54" s="35" t="s">
        <v>89</v>
      </c>
      <c r="F54" s="36">
        <f t="shared" si="0"/>
        <v>0</v>
      </c>
      <c r="R54" s="38"/>
    </row>
    <row r="55" spans="1:18" ht="48" hidden="1" x14ac:dyDescent="0.3">
      <c r="A55" s="32">
        <v>6.4</v>
      </c>
      <c r="B55" s="35"/>
      <c r="C55" s="40" t="s">
        <v>123</v>
      </c>
      <c r="D55" s="37"/>
      <c r="E55" s="35" t="s">
        <v>89</v>
      </c>
      <c r="F55" s="36">
        <f t="shared" si="0"/>
        <v>0</v>
      </c>
      <c r="R55" s="38"/>
    </row>
    <row r="56" spans="1:18" ht="63" customHeight="1" x14ac:dyDescent="0.3">
      <c r="A56" s="32">
        <v>6.5</v>
      </c>
      <c r="B56" s="35" t="e">
        <f>+detail!#REF!</f>
        <v>#REF!</v>
      </c>
      <c r="C56" s="40" t="s">
        <v>124</v>
      </c>
      <c r="D56" s="37" t="e">
        <f>+#REF!</f>
        <v>#REF!</v>
      </c>
      <c r="E56" s="35" t="s">
        <v>89</v>
      </c>
      <c r="F56" s="36" t="e">
        <f t="shared" si="0"/>
        <v>#REF!</v>
      </c>
      <c r="R56" s="38">
        <v>29.6</v>
      </c>
    </row>
    <row r="57" spans="1:18" ht="50.1" hidden="1" customHeight="1" x14ac:dyDescent="0.3">
      <c r="A57" s="32">
        <v>6.6</v>
      </c>
      <c r="B57" s="35"/>
      <c r="C57" s="40" t="s">
        <v>125</v>
      </c>
      <c r="D57" s="37"/>
      <c r="E57" s="35" t="s">
        <v>89</v>
      </c>
      <c r="F57" s="36">
        <f t="shared" si="0"/>
        <v>0</v>
      </c>
      <c r="R57" s="38"/>
    </row>
    <row r="58" spans="1:18" ht="50.1" hidden="1" customHeight="1" x14ac:dyDescent="0.3">
      <c r="A58" s="32">
        <v>7.1</v>
      </c>
      <c r="B58" s="35"/>
      <c r="C58" s="40" t="s">
        <v>126</v>
      </c>
      <c r="D58" s="37"/>
      <c r="E58" s="35" t="s">
        <v>114</v>
      </c>
      <c r="F58" s="36">
        <f t="shared" si="0"/>
        <v>0</v>
      </c>
      <c r="R58" s="38"/>
    </row>
    <row r="59" spans="1:18" ht="50.1" hidden="1" customHeight="1" x14ac:dyDescent="0.3">
      <c r="A59" s="32">
        <v>7.2</v>
      </c>
      <c r="B59" s="35"/>
      <c r="C59" s="33" t="s">
        <v>127</v>
      </c>
      <c r="D59" s="37"/>
      <c r="E59" s="35" t="s">
        <v>114</v>
      </c>
      <c r="F59" s="36">
        <f t="shared" si="0"/>
        <v>0</v>
      </c>
      <c r="R59" s="38"/>
    </row>
    <row r="60" spans="1:18" ht="50.1" hidden="1" customHeight="1" x14ac:dyDescent="0.3">
      <c r="A60" s="32">
        <v>7.3</v>
      </c>
      <c r="B60" s="35"/>
      <c r="C60" s="40" t="s">
        <v>128</v>
      </c>
      <c r="D60" s="37"/>
      <c r="E60" s="35" t="s">
        <v>114</v>
      </c>
      <c r="F60" s="36">
        <f t="shared" si="0"/>
        <v>0</v>
      </c>
      <c r="R60" s="38"/>
    </row>
    <row r="61" spans="1:18" ht="48" customHeight="1" x14ac:dyDescent="0.3">
      <c r="A61" s="32">
        <v>8.1</v>
      </c>
      <c r="B61" s="35"/>
      <c r="C61" s="40" t="e">
        <f>+detail!#REF!</f>
        <v>#REF!</v>
      </c>
      <c r="D61" s="37"/>
      <c r="E61" s="35"/>
      <c r="F61" s="36">
        <f t="shared" si="0"/>
        <v>0</v>
      </c>
      <c r="R61" s="38"/>
    </row>
    <row r="62" spans="1:18" ht="48" customHeight="1" x14ac:dyDescent="0.3">
      <c r="A62" s="32"/>
      <c r="B62" s="41" t="e">
        <f>+detail!#REF!</f>
        <v>#REF!</v>
      </c>
      <c r="C62" s="33" t="s">
        <v>129</v>
      </c>
      <c r="D62" s="37">
        <v>5762.5</v>
      </c>
      <c r="E62" s="35" t="s">
        <v>89</v>
      </c>
      <c r="F62" s="36" t="e">
        <f t="shared" si="0"/>
        <v>#REF!</v>
      </c>
      <c r="R62" s="26">
        <v>20.3</v>
      </c>
    </row>
    <row r="63" spans="1:18" ht="50.1" hidden="1" customHeight="1" x14ac:dyDescent="0.3">
      <c r="A63" s="32"/>
      <c r="B63" s="41"/>
      <c r="C63" s="33" t="s">
        <v>130</v>
      </c>
      <c r="D63" s="37"/>
      <c r="E63" s="35" t="s">
        <v>89</v>
      </c>
      <c r="F63" s="36">
        <f t="shared" si="0"/>
        <v>0</v>
      </c>
    </row>
    <row r="64" spans="1:18" ht="50.1" hidden="1" customHeight="1" x14ac:dyDescent="0.3">
      <c r="A64" s="32"/>
      <c r="B64" s="41"/>
      <c r="C64" s="33" t="s">
        <v>131</v>
      </c>
      <c r="D64" s="37"/>
      <c r="E64" s="35" t="s">
        <v>89</v>
      </c>
      <c r="F64" s="36">
        <f t="shared" si="0"/>
        <v>0</v>
      </c>
    </row>
    <row r="65" spans="1:6" hidden="1" x14ac:dyDescent="0.3">
      <c r="A65" s="42"/>
      <c r="B65" s="41"/>
      <c r="C65" s="33" t="s">
        <v>132</v>
      </c>
      <c r="D65" s="37"/>
      <c r="E65" s="35" t="s">
        <v>89</v>
      </c>
      <c r="F65" s="36">
        <f t="shared" si="0"/>
        <v>0</v>
      </c>
    </row>
    <row r="66" spans="1:6" ht="50.1" hidden="1" customHeight="1" x14ac:dyDescent="0.3">
      <c r="A66" s="32">
        <v>8.1999999999999993</v>
      </c>
      <c r="B66" s="41"/>
      <c r="C66" s="40" t="s">
        <v>133</v>
      </c>
      <c r="D66" s="37"/>
      <c r="E66" s="35"/>
      <c r="F66" s="36">
        <f t="shared" si="0"/>
        <v>0</v>
      </c>
    </row>
    <row r="67" spans="1:6" ht="50.1" hidden="1" customHeight="1" x14ac:dyDescent="0.3">
      <c r="A67" s="35"/>
      <c r="B67" s="41"/>
      <c r="C67" s="33" t="s">
        <v>129</v>
      </c>
      <c r="D67" s="37"/>
      <c r="E67" s="35" t="s">
        <v>89</v>
      </c>
      <c r="F67" s="36">
        <f t="shared" si="0"/>
        <v>0</v>
      </c>
    </row>
    <row r="68" spans="1:6" ht="50.1" hidden="1" customHeight="1" x14ac:dyDescent="0.3">
      <c r="A68" s="35"/>
      <c r="B68" s="41"/>
      <c r="C68" s="33" t="s">
        <v>134</v>
      </c>
      <c r="D68" s="37"/>
      <c r="E68" s="35" t="s">
        <v>89</v>
      </c>
      <c r="F68" s="36">
        <f t="shared" si="0"/>
        <v>0</v>
      </c>
    </row>
    <row r="69" spans="1:6" ht="50.1" hidden="1" customHeight="1" x14ac:dyDescent="0.3">
      <c r="A69" s="35"/>
      <c r="B69" s="41"/>
      <c r="C69" s="33" t="s">
        <v>130</v>
      </c>
      <c r="D69" s="37"/>
      <c r="E69" s="35" t="s">
        <v>89</v>
      </c>
      <c r="F69" s="36">
        <f t="shared" si="0"/>
        <v>0</v>
      </c>
    </row>
    <row r="70" spans="1:6" ht="50.1" hidden="1" customHeight="1" x14ac:dyDescent="0.3">
      <c r="A70" s="35"/>
      <c r="B70" s="41"/>
      <c r="C70" s="33" t="s">
        <v>131</v>
      </c>
      <c r="D70" s="37"/>
      <c r="E70" s="35" t="s">
        <v>89</v>
      </c>
      <c r="F70" s="36">
        <f t="shared" ref="F70:F133" si="1">+D70*B70</f>
        <v>0</v>
      </c>
    </row>
    <row r="71" spans="1:6" ht="50.1" hidden="1" customHeight="1" x14ac:dyDescent="0.3">
      <c r="A71" s="32"/>
      <c r="B71" s="41"/>
      <c r="C71" s="33" t="s">
        <v>132</v>
      </c>
      <c r="D71" s="37"/>
      <c r="E71" s="35" t="s">
        <v>89</v>
      </c>
      <c r="F71" s="36">
        <f t="shared" si="1"/>
        <v>0</v>
      </c>
    </row>
    <row r="72" spans="1:6" ht="47.25" hidden="1" x14ac:dyDescent="0.3">
      <c r="A72" s="32">
        <v>9.1</v>
      </c>
      <c r="B72" s="41"/>
      <c r="C72" s="33" t="s">
        <v>135</v>
      </c>
      <c r="D72" s="37"/>
      <c r="E72" s="35"/>
      <c r="F72" s="36">
        <f t="shared" si="1"/>
        <v>0</v>
      </c>
    </row>
    <row r="73" spans="1:6" hidden="1" x14ac:dyDescent="0.3">
      <c r="A73" s="32"/>
      <c r="B73" s="41"/>
      <c r="C73" s="33" t="s">
        <v>136</v>
      </c>
      <c r="D73" s="37"/>
      <c r="E73" s="35" t="s">
        <v>89</v>
      </c>
      <c r="F73" s="36">
        <f t="shared" si="1"/>
        <v>0</v>
      </c>
    </row>
    <row r="74" spans="1:6" hidden="1" x14ac:dyDescent="0.3">
      <c r="A74" s="32"/>
      <c r="B74" s="41"/>
      <c r="C74" s="33" t="s">
        <v>137</v>
      </c>
      <c r="D74" s="37"/>
      <c r="E74" s="35" t="s">
        <v>89</v>
      </c>
      <c r="F74" s="36">
        <f t="shared" si="1"/>
        <v>0</v>
      </c>
    </row>
    <row r="75" spans="1:6" hidden="1" x14ac:dyDescent="0.3">
      <c r="A75" s="32"/>
      <c r="B75" s="41"/>
      <c r="C75" s="33" t="s">
        <v>138</v>
      </c>
      <c r="D75" s="37"/>
      <c r="E75" s="35" t="s">
        <v>89</v>
      </c>
      <c r="F75" s="36">
        <f t="shared" si="1"/>
        <v>0</v>
      </c>
    </row>
    <row r="76" spans="1:6" hidden="1" x14ac:dyDescent="0.3">
      <c r="A76" s="32"/>
      <c r="B76" s="41"/>
      <c r="C76" s="33" t="s">
        <v>139</v>
      </c>
      <c r="D76" s="37"/>
      <c r="E76" s="35" t="s">
        <v>89</v>
      </c>
      <c r="F76" s="36">
        <f t="shared" si="1"/>
        <v>0</v>
      </c>
    </row>
    <row r="77" spans="1:6" hidden="1" x14ac:dyDescent="0.3">
      <c r="A77" s="32"/>
      <c r="B77" s="41"/>
      <c r="C77" s="33" t="s">
        <v>140</v>
      </c>
      <c r="D77" s="37"/>
      <c r="E77" s="35" t="s">
        <v>89</v>
      </c>
      <c r="F77" s="36">
        <f t="shared" si="1"/>
        <v>0</v>
      </c>
    </row>
    <row r="78" spans="1:6" ht="32.25" hidden="1" x14ac:dyDescent="0.3">
      <c r="A78" s="32">
        <v>9.1999999999999993</v>
      </c>
      <c r="B78" s="41"/>
      <c r="C78" s="40" t="s">
        <v>141</v>
      </c>
      <c r="D78" s="37"/>
      <c r="E78" s="35"/>
      <c r="F78" s="36">
        <f t="shared" si="1"/>
        <v>0</v>
      </c>
    </row>
    <row r="79" spans="1:6" ht="50.1" hidden="1" customHeight="1" x14ac:dyDescent="0.3">
      <c r="A79" s="32"/>
      <c r="B79" s="41"/>
      <c r="C79" s="33" t="s">
        <v>136</v>
      </c>
      <c r="D79" s="37"/>
      <c r="E79" s="35" t="s">
        <v>89</v>
      </c>
      <c r="F79" s="36">
        <f t="shared" si="1"/>
        <v>0</v>
      </c>
    </row>
    <row r="80" spans="1:6" ht="50.1" hidden="1" customHeight="1" x14ac:dyDescent="0.3">
      <c r="A80" s="32"/>
      <c r="B80" s="41"/>
      <c r="C80" s="33" t="s">
        <v>137</v>
      </c>
      <c r="D80" s="37"/>
      <c r="E80" s="35" t="s">
        <v>89</v>
      </c>
      <c r="F80" s="36">
        <f t="shared" si="1"/>
        <v>0</v>
      </c>
    </row>
    <row r="81" spans="1:6" ht="50.1" hidden="1" customHeight="1" x14ac:dyDescent="0.3">
      <c r="A81" s="32"/>
      <c r="B81" s="41"/>
      <c r="C81" s="33" t="s">
        <v>138</v>
      </c>
      <c r="D81" s="37"/>
      <c r="E81" s="35" t="s">
        <v>89</v>
      </c>
      <c r="F81" s="36">
        <f t="shared" si="1"/>
        <v>0</v>
      </c>
    </row>
    <row r="82" spans="1:6" ht="50.1" hidden="1" customHeight="1" x14ac:dyDescent="0.3">
      <c r="A82" s="32"/>
      <c r="B82" s="41"/>
      <c r="C82" s="33" t="s">
        <v>139</v>
      </c>
      <c r="D82" s="37"/>
      <c r="E82" s="35" t="s">
        <v>89</v>
      </c>
      <c r="F82" s="36">
        <f t="shared" si="1"/>
        <v>0</v>
      </c>
    </row>
    <row r="83" spans="1:6" ht="50.1" hidden="1" customHeight="1" x14ac:dyDescent="0.3">
      <c r="A83" s="32"/>
      <c r="B83" s="41"/>
      <c r="C83" s="33" t="s">
        <v>140</v>
      </c>
      <c r="D83" s="37"/>
      <c r="E83" s="35" t="s">
        <v>89</v>
      </c>
      <c r="F83" s="36">
        <f t="shared" si="1"/>
        <v>0</v>
      </c>
    </row>
    <row r="84" spans="1:6" ht="50.1" hidden="1" customHeight="1" x14ac:dyDescent="0.3">
      <c r="A84" s="32">
        <v>9.3000000000000007</v>
      </c>
      <c r="B84" s="41"/>
      <c r="C84" s="33" t="s">
        <v>142</v>
      </c>
      <c r="D84" s="37"/>
      <c r="E84" s="35"/>
      <c r="F84" s="36">
        <f t="shared" si="1"/>
        <v>0</v>
      </c>
    </row>
    <row r="85" spans="1:6" ht="50.1" hidden="1" customHeight="1" x14ac:dyDescent="0.3">
      <c r="A85" s="32"/>
      <c r="B85" s="41"/>
      <c r="C85" s="33" t="s">
        <v>136</v>
      </c>
      <c r="D85" s="37"/>
      <c r="E85" s="35" t="s">
        <v>89</v>
      </c>
      <c r="F85" s="36">
        <f t="shared" si="1"/>
        <v>0</v>
      </c>
    </row>
    <row r="86" spans="1:6" ht="50.1" hidden="1" customHeight="1" x14ac:dyDescent="0.3">
      <c r="A86" s="32"/>
      <c r="B86" s="41"/>
      <c r="C86" s="33" t="s">
        <v>137</v>
      </c>
      <c r="D86" s="37"/>
      <c r="E86" s="35" t="s">
        <v>89</v>
      </c>
      <c r="F86" s="36">
        <f t="shared" si="1"/>
        <v>0</v>
      </c>
    </row>
    <row r="87" spans="1:6" ht="50.1" hidden="1" customHeight="1" x14ac:dyDescent="0.3">
      <c r="A87" s="32"/>
      <c r="B87" s="41"/>
      <c r="C87" s="33" t="s">
        <v>138</v>
      </c>
      <c r="D87" s="37"/>
      <c r="E87" s="35" t="s">
        <v>89</v>
      </c>
      <c r="F87" s="36">
        <f t="shared" si="1"/>
        <v>0</v>
      </c>
    </row>
    <row r="88" spans="1:6" ht="50.1" hidden="1" customHeight="1" x14ac:dyDescent="0.3">
      <c r="A88" s="32"/>
      <c r="B88" s="41"/>
      <c r="C88" s="33" t="s">
        <v>139</v>
      </c>
      <c r="D88" s="37"/>
      <c r="E88" s="35" t="s">
        <v>89</v>
      </c>
      <c r="F88" s="36">
        <f t="shared" si="1"/>
        <v>0</v>
      </c>
    </row>
    <row r="89" spans="1:6" ht="50.1" hidden="1" customHeight="1" x14ac:dyDescent="0.3">
      <c r="A89" s="42"/>
      <c r="B89" s="41"/>
      <c r="C89" s="33" t="s">
        <v>140</v>
      </c>
      <c r="D89" s="37"/>
      <c r="E89" s="35" t="s">
        <v>89</v>
      </c>
      <c r="F89" s="36">
        <f t="shared" si="1"/>
        <v>0</v>
      </c>
    </row>
    <row r="90" spans="1:6" ht="50.1" hidden="1" customHeight="1" x14ac:dyDescent="0.3">
      <c r="A90" s="32">
        <v>9.4</v>
      </c>
      <c r="B90" s="41"/>
      <c r="C90" s="33" t="s">
        <v>143</v>
      </c>
      <c r="D90" s="37"/>
      <c r="E90" s="35"/>
      <c r="F90" s="36">
        <f t="shared" si="1"/>
        <v>0</v>
      </c>
    </row>
    <row r="91" spans="1:6" ht="50.1" hidden="1" customHeight="1" x14ac:dyDescent="0.3">
      <c r="A91" s="32"/>
      <c r="B91" s="41"/>
      <c r="C91" s="33" t="s">
        <v>136</v>
      </c>
      <c r="D91" s="37"/>
      <c r="E91" s="35" t="s">
        <v>89</v>
      </c>
      <c r="F91" s="36">
        <f t="shared" si="1"/>
        <v>0</v>
      </c>
    </row>
    <row r="92" spans="1:6" ht="50.1" hidden="1" customHeight="1" x14ac:dyDescent="0.3">
      <c r="A92" s="32"/>
      <c r="B92" s="41"/>
      <c r="C92" s="33" t="s">
        <v>137</v>
      </c>
      <c r="D92" s="37"/>
      <c r="E92" s="35" t="s">
        <v>89</v>
      </c>
      <c r="F92" s="36">
        <f t="shared" si="1"/>
        <v>0</v>
      </c>
    </row>
    <row r="93" spans="1:6" ht="50.1" hidden="1" customHeight="1" x14ac:dyDescent="0.3">
      <c r="A93" s="32"/>
      <c r="B93" s="41"/>
      <c r="C93" s="33" t="s">
        <v>138</v>
      </c>
      <c r="D93" s="37"/>
      <c r="E93" s="35" t="s">
        <v>89</v>
      </c>
      <c r="F93" s="36">
        <f t="shared" si="1"/>
        <v>0</v>
      </c>
    </row>
    <row r="94" spans="1:6" ht="50.1" hidden="1" customHeight="1" x14ac:dyDescent="0.3">
      <c r="A94" s="32"/>
      <c r="B94" s="41"/>
      <c r="C94" s="33" t="s">
        <v>139</v>
      </c>
      <c r="D94" s="37"/>
      <c r="E94" s="35" t="s">
        <v>89</v>
      </c>
      <c r="F94" s="36">
        <f t="shared" si="1"/>
        <v>0</v>
      </c>
    </row>
    <row r="95" spans="1:6" ht="50.1" hidden="1" customHeight="1" x14ac:dyDescent="0.3">
      <c r="A95" s="42"/>
      <c r="B95" s="41"/>
      <c r="C95" s="33" t="s">
        <v>140</v>
      </c>
      <c r="D95" s="37"/>
      <c r="E95" s="35" t="s">
        <v>89</v>
      </c>
      <c r="F95" s="36">
        <f t="shared" si="1"/>
        <v>0</v>
      </c>
    </row>
    <row r="96" spans="1:6" ht="62.25" customHeight="1" x14ac:dyDescent="0.3">
      <c r="A96" s="32">
        <v>9.5</v>
      </c>
      <c r="B96" s="41"/>
      <c r="C96" s="33" t="s">
        <v>144</v>
      </c>
      <c r="D96" s="37"/>
      <c r="E96" s="35"/>
      <c r="F96" s="36">
        <f t="shared" si="1"/>
        <v>0</v>
      </c>
    </row>
    <row r="97" spans="1:18" ht="41.25" customHeight="1" x14ac:dyDescent="0.3">
      <c r="A97" s="32"/>
      <c r="B97" s="41" t="e">
        <f>+detail!#REF!</f>
        <v>#REF!</v>
      </c>
      <c r="C97" s="33" t="s">
        <v>136</v>
      </c>
      <c r="D97" s="37" t="e">
        <f>+#REF!</f>
        <v>#REF!</v>
      </c>
      <c r="E97" s="35" t="s">
        <v>89</v>
      </c>
      <c r="F97" s="36" t="e">
        <f t="shared" si="1"/>
        <v>#REF!</v>
      </c>
      <c r="R97" s="26">
        <v>80.099999999999994</v>
      </c>
    </row>
    <row r="98" spans="1:18" ht="50.1" hidden="1" customHeight="1" x14ac:dyDescent="0.3">
      <c r="A98" s="32"/>
      <c r="B98" s="41"/>
      <c r="C98" s="33" t="s">
        <v>138</v>
      </c>
      <c r="D98" s="37"/>
      <c r="E98" s="35" t="s">
        <v>89</v>
      </c>
      <c r="F98" s="36">
        <f t="shared" si="1"/>
        <v>0</v>
      </c>
    </row>
    <row r="99" spans="1:18" ht="50.1" hidden="1" customHeight="1" x14ac:dyDescent="0.3">
      <c r="A99" s="32"/>
      <c r="B99" s="41"/>
      <c r="C99" s="33" t="s">
        <v>139</v>
      </c>
      <c r="D99" s="37"/>
      <c r="E99" s="35" t="s">
        <v>89</v>
      </c>
      <c r="F99" s="36">
        <f t="shared" si="1"/>
        <v>0</v>
      </c>
    </row>
    <row r="100" spans="1:18" ht="50.1" hidden="1" customHeight="1" x14ac:dyDescent="0.3">
      <c r="A100" s="42"/>
      <c r="B100" s="41"/>
      <c r="C100" s="33" t="s">
        <v>140</v>
      </c>
      <c r="D100" s="37"/>
      <c r="E100" s="35" t="s">
        <v>89</v>
      </c>
      <c r="F100" s="36">
        <f t="shared" si="1"/>
        <v>0</v>
      </c>
    </row>
    <row r="101" spans="1:18" ht="47.25" hidden="1" x14ac:dyDescent="0.3">
      <c r="A101" s="32">
        <v>9.6</v>
      </c>
      <c r="B101" s="41"/>
      <c r="C101" s="33" t="s">
        <v>145</v>
      </c>
      <c r="D101" s="37"/>
      <c r="E101" s="35"/>
      <c r="F101" s="36">
        <f t="shared" si="1"/>
        <v>0</v>
      </c>
    </row>
    <row r="102" spans="1:18" ht="50.1" hidden="1" customHeight="1" x14ac:dyDescent="0.3">
      <c r="A102" s="32"/>
      <c r="B102" s="41"/>
      <c r="C102" s="33" t="s">
        <v>136</v>
      </c>
      <c r="D102" s="37"/>
      <c r="E102" s="35" t="s">
        <v>89</v>
      </c>
      <c r="F102" s="36">
        <f t="shared" si="1"/>
        <v>0</v>
      </c>
    </row>
    <row r="103" spans="1:18" ht="50.1" hidden="1" customHeight="1" x14ac:dyDescent="0.3">
      <c r="A103" s="32"/>
      <c r="B103" s="41"/>
      <c r="C103" s="33" t="s">
        <v>137</v>
      </c>
      <c r="D103" s="37"/>
      <c r="E103" s="35" t="s">
        <v>89</v>
      </c>
      <c r="F103" s="36">
        <f t="shared" si="1"/>
        <v>0</v>
      </c>
    </row>
    <row r="104" spans="1:18" ht="50.1" hidden="1" customHeight="1" x14ac:dyDescent="0.3">
      <c r="A104" s="32"/>
      <c r="B104" s="41"/>
      <c r="C104" s="33" t="s">
        <v>138</v>
      </c>
      <c r="D104" s="37"/>
      <c r="E104" s="35" t="s">
        <v>89</v>
      </c>
      <c r="F104" s="36">
        <f t="shared" si="1"/>
        <v>0</v>
      </c>
    </row>
    <row r="105" spans="1:18" ht="50.1" hidden="1" customHeight="1" x14ac:dyDescent="0.3">
      <c r="A105" s="32"/>
      <c r="B105" s="41"/>
      <c r="C105" s="33" t="s">
        <v>139</v>
      </c>
      <c r="D105" s="37"/>
      <c r="E105" s="35" t="s">
        <v>89</v>
      </c>
      <c r="F105" s="36">
        <f t="shared" si="1"/>
        <v>0</v>
      </c>
    </row>
    <row r="106" spans="1:18" ht="50.1" hidden="1" customHeight="1" x14ac:dyDescent="0.3">
      <c r="A106" s="42"/>
      <c r="B106" s="41"/>
      <c r="C106" s="33" t="s">
        <v>140</v>
      </c>
      <c r="D106" s="37"/>
      <c r="E106" s="35" t="s">
        <v>89</v>
      </c>
      <c r="F106" s="36">
        <f t="shared" si="1"/>
        <v>0</v>
      </c>
    </row>
    <row r="107" spans="1:18" ht="50.1" hidden="1" customHeight="1" x14ac:dyDescent="0.3">
      <c r="A107" s="32">
        <v>10.1</v>
      </c>
      <c r="B107" s="41"/>
      <c r="C107" s="40" t="s">
        <v>146</v>
      </c>
      <c r="D107" s="37"/>
      <c r="E107" s="35"/>
      <c r="F107" s="36">
        <f t="shared" si="1"/>
        <v>0</v>
      </c>
    </row>
    <row r="108" spans="1:18" ht="50.1" hidden="1" customHeight="1" x14ac:dyDescent="0.3">
      <c r="A108" s="32"/>
      <c r="B108" s="41"/>
      <c r="C108" s="33" t="s">
        <v>147</v>
      </c>
      <c r="D108" s="37"/>
      <c r="E108" s="35" t="s">
        <v>114</v>
      </c>
      <c r="F108" s="36">
        <f t="shared" si="1"/>
        <v>0</v>
      </c>
    </row>
    <row r="109" spans="1:18" ht="50.1" hidden="1" customHeight="1" x14ac:dyDescent="0.3">
      <c r="A109" s="32"/>
      <c r="B109" s="41"/>
      <c r="C109" s="33" t="s">
        <v>148</v>
      </c>
      <c r="D109" s="37"/>
      <c r="E109" s="35" t="s">
        <v>114</v>
      </c>
      <c r="F109" s="36">
        <f t="shared" si="1"/>
        <v>0</v>
      </c>
    </row>
    <row r="110" spans="1:18" ht="50.1" hidden="1" customHeight="1" x14ac:dyDescent="0.3">
      <c r="A110" s="32"/>
      <c r="B110" s="41"/>
      <c r="C110" s="33" t="s">
        <v>149</v>
      </c>
      <c r="D110" s="37"/>
      <c r="E110" s="35" t="s">
        <v>114</v>
      </c>
      <c r="F110" s="36">
        <f t="shared" si="1"/>
        <v>0</v>
      </c>
    </row>
    <row r="111" spans="1:18" ht="50.1" hidden="1" customHeight="1" x14ac:dyDescent="0.3">
      <c r="A111" s="32"/>
      <c r="B111" s="41"/>
      <c r="C111" s="33" t="s">
        <v>150</v>
      </c>
      <c r="D111" s="37"/>
      <c r="E111" s="35" t="s">
        <v>114</v>
      </c>
      <c r="F111" s="36">
        <f t="shared" si="1"/>
        <v>0</v>
      </c>
    </row>
    <row r="112" spans="1:18" ht="50.1" hidden="1" customHeight="1" x14ac:dyDescent="0.3">
      <c r="A112" s="32"/>
      <c r="B112" s="41"/>
      <c r="C112" s="33" t="s">
        <v>151</v>
      </c>
      <c r="D112" s="37"/>
      <c r="E112" s="35" t="s">
        <v>114</v>
      </c>
      <c r="F112" s="36">
        <f t="shared" si="1"/>
        <v>0</v>
      </c>
    </row>
    <row r="113" spans="1:6" ht="50.1" hidden="1" customHeight="1" x14ac:dyDescent="0.3">
      <c r="A113" s="42"/>
      <c r="B113" s="41"/>
      <c r="C113" s="33" t="s">
        <v>152</v>
      </c>
      <c r="D113" s="37"/>
      <c r="E113" s="35" t="s">
        <v>114</v>
      </c>
      <c r="F113" s="36">
        <f t="shared" si="1"/>
        <v>0</v>
      </c>
    </row>
    <row r="114" spans="1:6" ht="50.1" hidden="1" customHeight="1" x14ac:dyDescent="0.3">
      <c r="A114" s="32">
        <v>10.199999999999999</v>
      </c>
      <c r="B114" s="41"/>
      <c r="C114" s="40" t="s">
        <v>153</v>
      </c>
      <c r="D114" s="37"/>
      <c r="E114" s="35"/>
      <c r="F114" s="36">
        <f t="shared" si="1"/>
        <v>0</v>
      </c>
    </row>
    <row r="115" spans="1:6" ht="50.1" hidden="1" customHeight="1" x14ac:dyDescent="0.3">
      <c r="A115" s="32"/>
      <c r="B115" s="41"/>
      <c r="C115" s="33" t="s">
        <v>147</v>
      </c>
      <c r="D115" s="37"/>
      <c r="E115" s="35" t="s">
        <v>114</v>
      </c>
      <c r="F115" s="36">
        <f t="shared" si="1"/>
        <v>0</v>
      </c>
    </row>
    <row r="116" spans="1:6" ht="50.1" hidden="1" customHeight="1" x14ac:dyDescent="0.3">
      <c r="A116" s="32"/>
      <c r="B116" s="41"/>
      <c r="C116" s="33" t="s">
        <v>148</v>
      </c>
      <c r="D116" s="37"/>
      <c r="E116" s="35" t="s">
        <v>114</v>
      </c>
      <c r="F116" s="36">
        <f t="shared" si="1"/>
        <v>0</v>
      </c>
    </row>
    <row r="117" spans="1:6" ht="50.1" hidden="1" customHeight="1" x14ac:dyDescent="0.3">
      <c r="A117" s="32"/>
      <c r="B117" s="41"/>
      <c r="C117" s="33" t="s">
        <v>149</v>
      </c>
      <c r="D117" s="37"/>
      <c r="E117" s="35" t="s">
        <v>114</v>
      </c>
      <c r="F117" s="36">
        <f t="shared" si="1"/>
        <v>0</v>
      </c>
    </row>
    <row r="118" spans="1:6" ht="50.1" hidden="1" customHeight="1" x14ac:dyDescent="0.3">
      <c r="A118" s="32"/>
      <c r="B118" s="41"/>
      <c r="C118" s="33" t="s">
        <v>150</v>
      </c>
      <c r="D118" s="37"/>
      <c r="E118" s="35" t="s">
        <v>114</v>
      </c>
      <c r="F118" s="36">
        <f t="shared" si="1"/>
        <v>0</v>
      </c>
    </row>
    <row r="119" spans="1:6" ht="50.1" hidden="1" customHeight="1" x14ac:dyDescent="0.3">
      <c r="A119" s="32"/>
      <c r="B119" s="41"/>
      <c r="C119" s="33" t="s">
        <v>151</v>
      </c>
      <c r="D119" s="37"/>
      <c r="E119" s="35" t="s">
        <v>114</v>
      </c>
      <c r="F119" s="36">
        <f t="shared" si="1"/>
        <v>0</v>
      </c>
    </row>
    <row r="120" spans="1:6" ht="50.1" hidden="1" customHeight="1" x14ac:dyDescent="0.3">
      <c r="A120" s="42"/>
      <c r="B120" s="41"/>
      <c r="C120" s="33" t="s">
        <v>152</v>
      </c>
      <c r="D120" s="37"/>
      <c r="E120" s="35" t="s">
        <v>114</v>
      </c>
      <c r="F120" s="36">
        <f t="shared" si="1"/>
        <v>0</v>
      </c>
    </row>
    <row r="121" spans="1:6" ht="64.5" hidden="1" x14ac:dyDescent="0.3">
      <c r="A121" s="32">
        <v>10.3</v>
      </c>
      <c r="B121" s="41"/>
      <c r="C121" s="40" t="s">
        <v>154</v>
      </c>
      <c r="D121" s="37"/>
      <c r="E121" s="35"/>
      <c r="F121" s="36">
        <f t="shared" si="1"/>
        <v>0</v>
      </c>
    </row>
    <row r="122" spans="1:6" hidden="1" x14ac:dyDescent="0.3">
      <c r="A122" s="32"/>
      <c r="B122" s="41"/>
      <c r="C122" s="33" t="s">
        <v>147</v>
      </c>
      <c r="D122" s="37"/>
      <c r="E122" s="35" t="s">
        <v>114</v>
      </c>
      <c r="F122" s="36">
        <f t="shared" si="1"/>
        <v>0</v>
      </c>
    </row>
    <row r="123" spans="1:6" hidden="1" x14ac:dyDescent="0.3">
      <c r="A123" s="32"/>
      <c r="B123" s="41"/>
      <c r="C123" s="33" t="s">
        <v>148</v>
      </c>
      <c r="D123" s="37"/>
      <c r="E123" s="35" t="s">
        <v>114</v>
      </c>
      <c r="F123" s="36">
        <f t="shared" si="1"/>
        <v>0</v>
      </c>
    </row>
    <row r="124" spans="1:6" hidden="1" x14ac:dyDescent="0.3">
      <c r="A124" s="32"/>
      <c r="B124" s="41"/>
      <c r="C124" s="33" t="s">
        <v>149</v>
      </c>
      <c r="D124" s="37"/>
      <c r="E124" s="35" t="s">
        <v>114</v>
      </c>
      <c r="F124" s="36">
        <f t="shared" si="1"/>
        <v>0</v>
      </c>
    </row>
    <row r="125" spans="1:6" hidden="1" x14ac:dyDescent="0.3">
      <c r="A125" s="32"/>
      <c r="B125" s="41"/>
      <c r="C125" s="33" t="s">
        <v>150</v>
      </c>
      <c r="D125" s="37"/>
      <c r="E125" s="35" t="s">
        <v>114</v>
      </c>
      <c r="F125" s="36">
        <f t="shared" si="1"/>
        <v>0</v>
      </c>
    </row>
    <row r="126" spans="1:6" hidden="1" x14ac:dyDescent="0.3">
      <c r="A126" s="32"/>
      <c r="B126" s="41"/>
      <c r="C126" s="33" t="s">
        <v>151</v>
      </c>
      <c r="D126" s="37"/>
      <c r="E126" s="35" t="s">
        <v>114</v>
      </c>
      <c r="F126" s="36">
        <f t="shared" si="1"/>
        <v>0</v>
      </c>
    </row>
    <row r="127" spans="1:6" hidden="1" x14ac:dyDescent="0.3">
      <c r="A127" s="42"/>
      <c r="B127" s="41"/>
      <c r="C127" s="33" t="s">
        <v>152</v>
      </c>
      <c r="D127" s="37"/>
      <c r="E127" s="35" t="s">
        <v>114</v>
      </c>
      <c r="F127" s="36">
        <f t="shared" si="1"/>
        <v>0</v>
      </c>
    </row>
    <row r="128" spans="1:6" ht="48.75" hidden="1" x14ac:dyDescent="0.3">
      <c r="A128" s="32">
        <v>10.4</v>
      </c>
      <c r="B128" s="41"/>
      <c r="C128" s="40" t="s">
        <v>82</v>
      </c>
      <c r="D128" s="37"/>
      <c r="E128" s="35"/>
      <c r="F128" s="36">
        <f t="shared" si="1"/>
        <v>0</v>
      </c>
    </row>
    <row r="129" spans="1:6" hidden="1" x14ac:dyDescent="0.3">
      <c r="A129" s="32"/>
      <c r="B129" s="41"/>
      <c r="C129" s="33" t="s">
        <v>147</v>
      </c>
      <c r="D129" s="37"/>
      <c r="E129" s="35" t="s">
        <v>114</v>
      </c>
      <c r="F129" s="36">
        <f t="shared" si="1"/>
        <v>0</v>
      </c>
    </row>
    <row r="130" spans="1:6" hidden="1" x14ac:dyDescent="0.3">
      <c r="A130" s="32"/>
      <c r="B130" s="41"/>
      <c r="C130" s="33" t="s">
        <v>148</v>
      </c>
      <c r="D130" s="37"/>
      <c r="E130" s="35" t="s">
        <v>114</v>
      </c>
      <c r="F130" s="36">
        <f t="shared" si="1"/>
        <v>0</v>
      </c>
    </row>
    <row r="131" spans="1:6" hidden="1" x14ac:dyDescent="0.3">
      <c r="A131" s="32"/>
      <c r="B131" s="41"/>
      <c r="C131" s="33" t="s">
        <v>149</v>
      </c>
      <c r="D131" s="37"/>
      <c r="E131" s="35" t="s">
        <v>114</v>
      </c>
      <c r="F131" s="36">
        <f t="shared" si="1"/>
        <v>0</v>
      </c>
    </row>
    <row r="132" spans="1:6" hidden="1" x14ac:dyDescent="0.3">
      <c r="A132" s="32"/>
      <c r="B132" s="41"/>
      <c r="C132" s="33" t="s">
        <v>150</v>
      </c>
      <c r="D132" s="37"/>
      <c r="E132" s="35" t="s">
        <v>114</v>
      </c>
      <c r="F132" s="36">
        <f t="shared" si="1"/>
        <v>0</v>
      </c>
    </row>
    <row r="133" spans="1:6" hidden="1" x14ac:dyDescent="0.3">
      <c r="A133" s="32"/>
      <c r="B133" s="41"/>
      <c r="C133" s="33" t="s">
        <v>151</v>
      </c>
      <c r="D133" s="37"/>
      <c r="E133" s="35" t="s">
        <v>114</v>
      </c>
      <c r="F133" s="36">
        <f t="shared" si="1"/>
        <v>0</v>
      </c>
    </row>
    <row r="134" spans="1:6" hidden="1" x14ac:dyDescent="0.3">
      <c r="A134" s="42"/>
      <c r="B134" s="41"/>
      <c r="C134" s="33" t="s">
        <v>152</v>
      </c>
      <c r="D134" s="37"/>
      <c r="E134" s="35" t="s">
        <v>114</v>
      </c>
      <c r="F134" s="36">
        <f t="shared" ref="F134:F197" si="2">+D134*B134</f>
        <v>0</v>
      </c>
    </row>
    <row r="135" spans="1:6" ht="72" hidden="1" customHeight="1" x14ac:dyDescent="0.3">
      <c r="A135" s="32">
        <v>10.5</v>
      </c>
      <c r="B135" s="41"/>
      <c r="C135" s="40" t="s">
        <v>155</v>
      </c>
      <c r="D135" s="37"/>
      <c r="E135" s="35"/>
      <c r="F135" s="36">
        <f t="shared" si="2"/>
        <v>0</v>
      </c>
    </row>
    <row r="136" spans="1:6" ht="34.5" hidden="1" customHeight="1" x14ac:dyDescent="0.3">
      <c r="A136" s="32"/>
      <c r="B136" s="41"/>
      <c r="C136" s="33" t="s">
        <v>147</v>
      </c>
      <c r="D136" s="37"/>
      <c r="E136" s="35"/>
      <c r="F136" s="36">
        <f t="shared" si="2"/>
        <v>0</v>
      </c>
    </row>
    <row r="137" spans="1:6" ht="50.1" hidden="1" customHeight="1" x14ac:dyDescent="0.3">
      <c r="A137" s="35"/>
      <c r="B137" s="41"/>
      <c r="C137" s="33" t="s">
        <v>139</v>
      </c>
      <c r="D137" s="37"/>
      <c r="E137" s="35" t="s">
        <v>114</v>
      </c>
      <c r="F137" s="36">
        <f t="shared" si="2"/>
        <v>0</v>
      </c>
    </row>
    <row r="138" spans="1:6" ht="50.1" hidden="1" customHeight="1" x14ac:dyDescent="0.3">
      <c r="A138" s="41"/>
      <c r="B138" s="41"/>
      <c r="C138" s="33" t="s">
        <v>140</v>
      </c>
      <c r="D138" s="37"/>
      <c r="E138" s="35" t="s">
        <v>114</v>
      </c>
      <c r="F138" s="36">
        <f t="shared" si="2"/>
        <v>0</v>
      </c>
    </row>
    <row r="139" spans="1:6" ht="50.1" hidden="1" customHeight="1" x14ac:dyDescent="0.3">
      <c r="A139" s="43"/>
      <c r="B139" s="41"/>
      <c r="C139" s="33" t="s">
        <v>137</v>
      </c>
      <c r="D139" s="37"/>
      <c r="E139" s="35" t="s">
        <v>114</v>
      </c>
      <c r="F139" s="36">
        <f t="shared" si="2"/>
        <v>0</v>
      </c>
    </row>
    <row r="140" spans="1:6" ht="50.1" hidden="1" customHeight="1" x14ac:dyDescent="0.3">
      <c r="A140" s="43"/>
      <c r="B140" s="41"/>
      <c r="C140" s="33" t="s">
        <v>138</v>
      </c>
      <c r="D140" s="37"/>
      <c r="E140" s="35" t="s">
        <v>114</v>
      </c>
      <c r="F140" s="36">
        <f t="shared" si="2"/>
        <v>0</v>
      </c>
    </row>
    <row r="141" spans="1:6" ht="50.1" hidden="1" customHeight="1" x14ac:dyDescent="0.3">
      <c r="A141" s="43"/>
      <c r="B141" s="41"/>
      <c r="C141" s="33" t="s">
        <v>139</v>
      </c>
      <c r="D141" s="37"/>
      <c r="E141" s="35" t="s">
        <v>114</v>
      </c>
      <c r="F141" s="36">
        <f t="shared" si="2"/>
        <v>0</v>
      </c>
    </row>
    <row r="142" spans="1:6" hidden="1" x14ac:dyDescent="0.3">
      <c r="A142" s="44"/>
      <c r="B142" s="41"/>
      <c r="C142" s="33" t="s">
        <v>140</v>
      </c>
      <c r="D142" s="37"/>
      <c r="E142" s="35" t="s">
        <v>114</v>
      </c>
      <c r="F142" s="36">
        <f t="shared" si="2"/>
        <v>0</v>
      </c>
    </row>
    <row r="143" spans="1:6" ht="48.75" hidden="1" x14ac:dyDescent="0.3">
      <c r="A143" s="43">
        <v>11.6</v>
      </c>
      <c r="B143" s="41"/>
      <c r="C143" s="40" t="s">
        <v>156</v>
      </c>
      <c r="D143" s="37"/>
      <c r="E143" s="35"/>
      <c r="F143" s="36">
        <f t="shared" si="2"/>
        <v>0</v>
      </c>
    </row>
    <row r="144" spans="1:6" hidden="1" x14ac:dyDescent="0.3">
      <c r="A144" s="43"/>
      <c r="B144" s="41"/>
      <c r="C144" s="33" t="s">
        <v>136</v>
      </c>
      <c r="D144" s="37"/>
      <c r="E144" s="35" t="s">
        <v>114</v>
      </c>
      <c r="F144" s="36">
        <f t="shared" si="2"/>
        <v>0</v>
      </c>
    </row>
    <row r="145" spans="1:18" hidden="1" x14ac:dyDescent="0.3">
      <c r="A145" s="43"/>
      <c r="B145" s="41"/>
      <c r="C145" s="33" t="s">
        <v>137</v>
      </c>
      <c r="D145" s="37"/>
      <c r="E145" s="35" t="s">
        <v>114</v>
      </c>
      <c r="F145" s="36">
        <f t="shared" si="2"/>
        <v>0</v>
      </c>
    </row>
    <row r="146" spans="1:18" hidden="1" x14ac:dyDescent="0.3">
      <c r="A146" s="43"/>
      <c r="B146" s="41"/>
      <c r="C146" s="33" t="s">
        <v>138</v>
      </c>
      <c r="D146" s="37"/>
      <c r="E146" s="35" t="s">
        <v>114</v>
      </c>
      <c r="F146" s="36">
        <f t="shared" si="2"/>
        <v>0</v>
      </c>
    </row>
    <row r="147" spans="1:18" hidden="1" x14ac:dyDescent="0.3">
      <c r="A147" s="43"/>
      <c r="B147" s="41"/>
      <c r="C147" s="33" t="s">
        <v>139</v>
      </c>
      <c r="D147" s="37"/>
      <c r="E147" s="35" t="s">
        <v>114</v>
      </c>
      <c r="F147" s="36">
        <f t="shared" si="2"/>
        <v>0</v>
      </c>
    </row>
    <row r="148" spans="1:18" hidden="1" x14ac:dyDescent="0.3">
      <c r="A148" s="44"/>
      <c r="B148" s="41"/>
      <c r="C148" s="33" t="s">
        <v>140</v>
      </c>
      <c r="D148" s="37"/>
      <c r="E148" s="35" t="s">
        <v>114</v>
      </c>
      <c r="F148" s="36">
        <f t="shared" si="2"/>
        <v>0</v>
      </c>
    </row>
    <row r="149" spans="1:18" ht="34.5" customHeight="1" x14ac:dyDescent="0.3">
      <c r="A149" s="32">
        <v>26</v>
      </c>
      <c r="B149" s="41" t="e">
        <f>+detail!#REF!</f>
        <v>#REF!</v>
      </c>
      <c r="C149" s="33" t="s">
        <v>157</v>
      </c>
      <c r="D149" s="37" t="e">
        <f>+#REF!</f>
        <v>#REF!</v>
      </c>
      <c r="E149" s="35" t="s">
        <v>89</v>
      </c>
      <c r="F149" s="36" t="e">
        <f t="shared" si="2"/>
        <v>#REF!</v>
      </c>
      <c r="R149" s="26">
        <v>45.201659999999997</v>
      </c>
    </row>
    <row r="150" spans="1:18" ht="50.1" hidden="1" customHeight="1" x14ac:dyDescent="0.3">
      <c r="A150" s="32">
        <v>27.1</v>
      </c>
      <c r="B150" s="41"/>
      <c r="C150" s="33" t="s">
        <v>158</v>
      </c>
      <c r="D150" s="37"/>
      <c r="E150" s="35" t="s">
        <v>89</v>
      </c>
      <c r="F150" s="36">
        <f t="shared" si="2"/>
        <v>0</v>
      </c>
    </row>
    <row r="151" spans="1:18" ht="50.1" hidden="1" customHeight="1" x14ac:dyDescent="0.3">
      <c r="A151" s="32">
        <v>27.2</v>
      </c>
      <c r="B151" s="41"/>
      <c r="C151" s="33" t="s">
        <v>159</v>
      </c>
      <c r="D151" s="37"/>
      <c r="E151" s="35" t="s">
        <v>89</v>
      </c>
      <c r="F151" s="36">
        <f t="shared" si="2"/>
        <v>0</v>
      </c>
    </row>
    <row r="152" spans="1:18" ht="50.1" hidden="1" customHeight="1" x14ac:dyDescent="0.3">
      <c r="A152" s="32">
        <v>27.3</v>
      </c>
      <c r="B152" s="41"/>
      <c r="C152" s="33" t="s">
        <v>160</v>
      </c>
      <c r="D152" s="37"/>
      <c r="E152" s="35" t="s">
        <v>89</v>
      </c>
      <c r="F152" s="36">
        <f t="shared" si="2"/>
        <v>0</v>
      </c>
    </row>
    <row r="153" spans="1:18" ht="50.1" hidden="1" customHeight="1" x14ac:dyDescent="0.3">
      <c r="A153" s="32">
        <v>27.4</v>
      </c>
      <c r="B153" s="41"/>
      <c r="C153" s="33" t="s">
        <v>161</v>
      </c>
      <c r="D153" s="37"/>
      <c r="E153" s="35" t="s">
        <v>89</v>
      </c>
      <c r="F153" s="36">
        <f t="shared" si="2"/>
        <v>0</v>
      </c>
    </row>
    <row r="154" spans="1:18" ht="50.1" hidden="1" customHeight="1" x14ac:dyDescent="0.3">
      <c r="A154" s="32">
        <v>27.5</v>
      </c>
      <c r="B154" s="41"/>
      <c r="C154" s="33" t="s">
        <v>162</v>
      </c>
      <c r="D154" s="37"/>
      <c r="E154" s="35" t="s">
        <v>89</v>
      </c>
      <c r="F154" s="36">
        <f t="shared" si="2"/>
        <v>0</v>
      </c>
    </row>
    <row r="155" spans="1:18" ht="50.1" hidden="1" customHeight="1" x14ac:dyDescent="0.3">
      <c r="A155" s="32">
        <v>27.6</v>
      </c>
      <c r="B155" s="41"/>
      <c r="C155" s="33" t="s">
        <v>163</v>
      </c>
      <c r="D155" s="37"/>
      <c r="E155" s="35" t="s">
        <v>89</v>
      </c>
      <c r="F155" s="36">
        <f t="shared" si="2"/>
        <v>0</v>
      </c>
    </row>
    <row r="156" spans="1:18" ht="50.1" hidden="1" customHeight="1" x14ac:dyDescent="0.3">
      <c r="A156" s="32">
        <v>29.1</v>
      </c>
      <c r="B156" s="41"/>
      <c r="C156" s="40" t="s">
        <v>164</v>
      </c>
      <c r="D156" s="37"/>
      <c r="E156" s="35" t="s">
        <v>114</v>
      </c>
      <c r="F156" s="36">
        <f t="shared" si="2"/>
        <v>0</v>
      </c>
    </row>
    <row r="157" spans="1:18" ht="50.1" hidden="1" customHeight="1" x14ac:dyDescent="0.3">
      <c r="A157" s="32">
        <v>29.2</v>
      </c>
      <c r="B157" s="41"/>
      <c r="C157" s="40" t="s">
        <v>165</v>
      </c>
      <c r="D157" s="37"/>
      <c r="E157" s="35" t="s">
        <v>114</v>
      </c>
      <c r="F157" s="36">
        <f t="shared" si="2"/>
        <v>0</v>
      </c>
    </row>
    <row r="158" spans="1:18" ht="50.1" hidden="1" customHeight="1" x14ac:dyDescent="0.3">
      <c r="A158" s="32">
        <v>29.3</v>
      </c>
      <c r="B158" s="41"/>
      <c r="C158" s="33" t="s">
        <v>166</v>
      </c>
      <c r="D158" s="37"/>
      <c r="E158" s="35" t="s">
        <v>114</v>
      </c>
      <c r="F158" s="36">
        <f t="shared" si="2"/>
        <v>0</v>
      </c>
    </row>
    <row r="159" spans="1:18" ht="50.1" hidden="1" customHeight="1" x14ac:dyDescent="0.3">
      <c r="A159" s="32">
        <v>29.4</v>
      </c>
      <c r="B159" s="41"/>
      <c r="C159" s="33" t="s">
        <v>167</v>
      </c>
      <c r="D159" s="37"/>
      <c r="E159" s="35" t="s">
        <v>114</v>
      </c>
      <c r="F159" s="36">
        <f t="shared" si="2"/>
        <v>0</v>
      </c>
    </row>
    <row r="160" spans="1:18" ht="50.1" hidden="1" customHeight="1" x14ac:dyDescent="0.3">
      <c r="A160" s="32">
        <v>29.5</v>
      </c>
      <c r="B160" s="41"/>
      <c r="C160" s="33" t="s">
        <v>168</v>
      </c>
      <c r="D160" s="37"/>
      <c r="E160" s="35" t="s">
        <v>114</v>
      </c>
      <c r="F160" s="36">
        <f t="shared" si="2"/>
        <v>0</v>
      </c>
    </row>
    <row r="161" spans="1:18" ht="34.5" customHeight="1" x14ac:dyDescent="0.3">
      <c r="A161" s="32">
        <v>30</v>
      </c>
      <c r="B161" s="41" t="e">
        <f>+detail!#REF!</f>
        <v>#REF!</v>
      </c>
      <c r="C161" s="33" t="s">
        <v>65</v>
      </c>
      <c r="D161" s="37" t="e">
        <f>+#REF!</f>
        <v>#REF!</v>
      </c>
      <c r="E161" s="35" t="s">
        <v>114</v>
      </c>
      <c r="F161" s="36" t="e">
        <f t="shared" si="2"/>
        <v>#REF!</v>
      </c>
      <c r="R161" s="26">
        <v>364.60256000000004</v>
      </c>
    </row>
    <row r="162" spans="1:18" ht="50.1" hidden="1" customHeight="1" x14ac:dyDescent="0.3">
      <c r="A162" s="32">
        <v>31</v>
      </c>
      <c r="B162" s="41">
        <v>0</v>
      </c>
      <c r="C162" s="33" t="s">
        <v>169</v>
      </c>
      <c r="D162" s="37">
        <v>2386.5140000000001</v>
      </c>
      <c r="E162" s="35" t="s">
        <v>89</v>
      </c>
      <c r="F162" s="36">
        <f t="shared" si="2"/>
        <v>0</v>
      </c>
      <c r="R162" s="26">
        <v>0</v>
      </c>
    </row>
    <row r="163" spans="1:18" ht="50.1" hidden="1" customHeight="1" x14ac:dyDescent="0.3">
      <c r="A163" s="32">
        <v>32</v>
      </c>
      <c r="B163" s="41"/>
      <c r="C163" s="33" t="s">
        <v>170</v>
      </c>
      <c r="D163" s="37"/>
      <c r="E163" s="35" t="s">
        <v>114</v>
      </c>
      <c r="F163" s="36">
        <f t="shared" si="2"/>
        <v>0</v>
      </c>
    </row>
    <row r="164" spans="1:18" ht="50.1" hidden="1" customHeight="1" x14ac:dyDescent="0.3">
      <c r="A164" s="32">
        <v>32.200000000000003</v>
      </c>
      <c r="B164" s="41"/>
      <c r="C164" s="33" t="s">
        <v>171</v>
      </c>
      <c r="D164" s="37"/>
      <c r="E164" s="35" t="s">
        <v>114</v>
      </c>
      <c r="F164" s="36">
        <f t="shared" si="2"/>
        <v>0</v>
      </c>
    </row>
    <row r="165" spans="1:18" ht="34.5" customHeight="1" x14ac:dyDescent="0.3">
      <c r="A165" s="32">
        <v>33</v>
      </c>
      <c r="B165" s="41" t="e">
        <f>+detail!#REF!</f>
        <v>#REF!</v>
      </c>
      <c r="C165" s="33" t="s">
        <v>172</v>
      </c>
      <c r="D165" s="37">
        <v>157.96</v>
      </c>
      <c r="E165" s="35" t="s">
        <v>114</v>
      </c>
      <c r="F165" s="36" t="e">
        <f t="shared" si="2"/>
        <v>#REF!</v>
      </c>
      <c r="R165" s="26">
        <v>707.8</v>
      </c>
    </row>
    <row r="166" spans="1:18" ht="34.5" customHeight="1" x14ac:dyDescent="0.3">
      <c r="A166" s="32">
        <v>35.1</v>
      </c>
      <c r="B166" s="41" t="e">
        <f>+detail!#REF!</f>
        <v>#REF!</v>
      </c>
      <c r="C166" s="45" t="s">
        <v>173</v>
      </c>
      <c r="D166" s="37">
        <v>180.74</v>
      </c>
      <c r="E166" s="35" t="s">
        <v>114</v>
      </c>
      <c r="F166" s="36" t="e">
        <f t="shared" si="2"/>
        <v>#REF!</v>
      </c>
      <c r="R166" s="26">
        <v>125.5</v>
      </c>
    </row>
    <row r="167" spans="1:18" ht="50.1" hidden="1" customHeight="1" x14ac:dyDescent="0.3">
      <c r="A167" s="32">
        <v>37.200000000000003</v>
      </c>
      <c r="B167" s="41"/>
      <c r="C167" s="33" t="s">
        <v>174</v>
      </c>
      <c r="D167" s="37"/>
      <c r="E167" s="35" t="s">
        <v>114</v>
      </c>
      <c r="F167" s="36">
        <f t="shared" si="2"/>
        <v>0</v>
      </c>
    </row>
    <row r="168" spans="1:18" ht="50.1" hidden="1" customHeight="1" x14ac:dyDescent="0.3">
      <c r="A168" s="32">
        <v>38.1</v>
      </c>
      <c r="B168" s="41"/>
      <c r="C168" s="33" t="s">
        <v>175</v>
      </c>
      <c r="D168" s="37"/>
      <c r="E168" s="35" t="s">
        <v>114</v>
      </c>
      <c r="F168" s="36">
        <f t="shared" si="2"/>
        <v>0</v>
      </c>
    </row>
    <row r="169" spans="1:18" ht="50.1" hidden="1" customHeight="1" x14ac:dyDescent="0.3">
      <c r="A169" s="32">
        <v>38.200000000000003</v>
      </c>
      <c r="B169" s="41"/>
      <c r="C169" s="33" t="s">
        <v>176</v>
      </c>
      <c r="D169" s="37"/>
      <c r="E169" s="35" t="s">
        <v>114</v>
      </c>
      <c r="F169" s="36">
        <f t="shared" si="2"/>
        <v>0</v>
      </c>
    </row>
    <row r="170" spans="1:18" ht="34.5" customHeight="1" x14ac:dyDescent="0.3">
      <c r="A170" s="32">
        <v>39</v>
      </c>
      <c r="B170" s="41" t="e">
        <f>+detail!#REF!</f>
        <v>#REF!</v>
      </c>
      <c r="C170" s="33" t="s">
        <v>177</v>
      </c>
      <c r="D170" s="37" t="e">
        <f>+#REF!</f>
        <v>#REF!</v>
      </c>
      <c r="E170" s="35" t="s">
        <v>178</v>
      </c>
      <c r="F170" s="36" t="e">
        <f t="shared" si="2"/>
        <v>#REF!</v>
      </c>
      <c r="R170" s="26">
        <v>252.00000000000003</v>
      </c>
    </row>
    <row r="171" spans="1:18" ht="34.5" customHeight="1" x14ac:dyDescent="0.3">
      <c r="A171" s="32">
        <v>41</v>
      </c>
      <c r="B171" s="41" t="e">
        <f>+detail!#REF!</f>
        <v>#REF!</v>
      </c>
      <c r="C171" s="33" t="s">
        <v>179</v>
      </c>
      <c r="D171" s="37" t="e">
        <f>+#REF!</f>
        <v>#REF!</v>
      </c>
      <c r="E171" s="35" t="s">
        <v>89</v>
      </c>
      <c r="F171" s="36" t="e">
        <f t="shared" si="2"/>
        <v>#REF!</v>
      </c>
      <c r="R171" s="26">
        <v>10.225000000000001</v>
      </c>
    </row>
    <row r="172" spans="1:18" ht="50.1" hidden="1" customHeight="1" x14ac:dyDescent="0.3">
      <c r="A172" s="32">
        <v>42</v>
      </c>
      <c r="B172" s="41"/>
      <c r="C172" s="33" t="s">
        <v>180</v>
      </c>
      <c r="D172" s="37"/>
      <c r="E172" s="35"/>
      <c r="F172" s="36">
        <f t="shared" si="2"/>
        <v>0</v>
      </c>
    </row>
    <row r="173" spans="1:18" ht="50.1" hidden="1" customHeight="1" x14ac:dyDescent="0.3">
      <c r="A173" s="35"/>
      <c r="B173" s="41"/>
      <c r="C173" s="33" t="s">
        <v>181</v>
      </c>
      <c r="D173" s="37"/>
      <c r="E173" s="35" t="s">
        <v>64</v>
      </c>
      <c r="F173" s="36">
        <f t="shared" si="2"/>
        <v>0</v>
      </c>
    </row>
    <row r="174" spans="1:18" ht="50.1" hidden="1" customHeight="1" x14ac:dyDescent="0.3">
      <c r="A174" s="41"/>
      <c r="B174" s="41"/>
      <c r="C174" s="33" t="s">
        <v>182</v>
      </c>
      <c r="D174" s="37"/>
      <c r="E174" s="35" t="s">
        <v>64</v>
      </c>
      <c r="F174" s="36">
        <f t="shared" si="2"/>
        <v>0</v>
      </c>
    </row>
    <row r="175" spans="1:18" ht="50.1" hidden="1" customHeight="1" x14ac:dyDescent="0.3">
      <c r="A175" s="32">
        <v>43</v>
      </c>
      <c r="B175" s="41"/>
      <c r="C175" s="33" t="s">
        <v>183</v>
      </c>
      <c r="D175" s="37"/>
      <c r="E175" s="35"/>
      <c r="F175" s="36">
        <f t="shared" si="2"/>
        <v>0</v>
      </c>
    </row>
    <row r="176" spans="1:18" ht="50.1" hidden="1" customHeight="1" x14ac:dyDescent="0.3">
      <c r="A176" s="35"/>
      <c r="B176" s="41"/>
      <c r="C176" s="33" t="s">
        <v>181</v>
      </c>
      <c r="D176" s="37"/>
      <c r="E176" s="35" t="s">
        <v>64</v>
      </c>
      <c r="F176" s="36">
        <f t="shared" si="2"/>
        <v>0</v>
      </c>
    </row>
    <row r="177" spans="1:18" ht="50.1" hidden="1" customHeight="1" x14ac:dyDescent="0.3">
      <c r="A177" s="41"/>
      <c r="B177" s="41"/>
      <c r="C177" s="33" t="s">
        <v>182</v>
      </c>
      <c r="D177" s="37"/>
      <c r="E177" s="35" t="s">
        <v>64</v>
      </c>
      <c r="F177" s="36">
        <f t="shared" si="2"/>
        <v>0</v>
      </c>
    </row>
    <row r="178" spans="1:18" ht="50.1" hidden="1" customHeight="1" x14ac:dyDescent="0.3">
      <c r="A178" s="32">
        <v>44.1</v>
      </c>
      <c r="B178" s="41"/>
      <c r="C178" s="33" t="s">
        <v>184</v>
      </c>
      <c r="D178" s="37"/>
      <c r="E178" s="35" t="s">
        <v>85</v>
      </c>
      <c r="F178" s="36">
        <f t="shared" si="2"/>
        <v>0</v>
      </c>
    </row>
    <row r="179" spans="1:18" ht="50.1" hidden="1" customHeight="1" x14ac:dyDescent="0.3">
      <c r="A179" s="32">
        <v>44.2</v>
      </c>
      <c r="B179" s="41"/>
      <c r="C179" s="33" t="s">
        <v>185</v>
      </c>
      <c r="D179" s="37"/>
      <c r="E179" s="35" t="s">
        <v>186</v>
      </c>
      <c r="F179" s="36">
        <f t="shared" si="2"/>
        <v>0</v>
      </c>
    </row>
    <row r="180" spans="1:18" ht="50.1" hidden="1" customHeight="1" x14ac:dyDescent="0.3">
      <c r="A180" s="32">
        <v>45</v>
      </c>
      <c r="B180" s="41"/>
      <c r="C180" s="40" t="s">
        <v>187</v>
      </c>
      <c r="D180" s="37"/>
      <c r="E180" s="35" t="s">
        <v>114</v>
      </c>
      <c r="F180" s="36">
        <f t="shared" si="2"/>
        <v>0</v>
      </c>
    </row>
    <row r="181" spans="1:18" ht="50.1" hidden="1" customHeight="1" x14ac:dyDescent="0.3">
      <c r="A181" s="32">
        <v>50.5</v>
      </c>
      <c r="B181" s="41"/>
      <c r="C181" s="33" t="s">
        <v>188</v>
      </c>
      <c r="D181" s="37"/>
      <c r="E181" s="35" t="s">
        <v>186</v>
      </c>
      <c r="F181" s="36">
        <f t="shared" si="2"/>
        <v>0</v>
      </c>
    </row>
    <row r="182" spans="1:18" ht="50.1" hidden="1" customHeight="1" x14ac:dyDescent="0.3">
      <c r="A182" s="32">
        <v>51</v>
      </c>
      <c r="B182" s="41"/>
      <c r="C182" s="33" t="s">
        <v>189</v>
      </c>
      <c r="D182" s="37">
        <v>6300</v>
      </c>
      <c r="E182" s="35" t="s">
        <v>186</v>
      </c>
      <c r="F182" s="36">
        <f t="shared" si="2"/>
        <v>0</v>
      </c>
    </row>
    <row r="183" spans="1:18" ht="34.5" customHeight="1" x14ac:dyDescent="0.3">
      <c r="A183" s="32">
        <v>52</v>
      </c>
      <c r="B183" s="41"/>
      <c r="C183" s="40" t="s">
        <v>190</v>
      </c>
      <c r="D183" s="37"/>
      <c r="E183" s="35"/>
      <c r="F183" s="36">
        <f t="shared" si="2"/>
        <v>0</v>
      </c>
    </row>
    <row r="184" spans="1:18" ht="25.5" customHeight="1" x14ac:dyDescent="0.3">
      <c r="A184" s="32"/>
      <c r="B184" s="41" t="e">
        <f>+detail!#REF!</f>
        <v>#REF!</v>
      </c>
      <c r="C184" s="40" t="s">
        <v>191</v>
      </c>
      <c r="D184" s="37">
        <v>152.6</v>
      </c>
      <c r="E184" s="35" t="s">
        <v>85</v>
      </c>
      <c r="F184" s="36" t="e">
        <f t="shared" si="2"/>
        <v>#REF!</v>
      </c>
      <c r="R184" s="26">
        <v>50</v>
      </c>
    </row>
    <row r="185" spans="1:18" ht="50.1" hidden="1" customHeight="1" x14ac:dyDescent="0.3">
      <c r="A185" s="32"/>
      <c r="B185" s="41"/>
      <c r="C185" s="40" t="s">
        <v>192</v>
      </c>
      <c r="D185" s="37"/>
      <c r="E185" s="35" t="s">
        <v>85</v>
      </c>
      <c r="F185" s="36">
        <f t="shared" si="2"/>
        <v>0</v>
      </c>
    </row>
    <row r="186" spans="1:18" ht="50.1" hidden="1" customHeight="1" x14ac:dyDescent="0.3">
      <c r="A186" s="32">
        <v>87</v>
      </c>
      <c r="B186" s="41"/>
      <c r="C186" s="40" t="s">
        <v>193</v>
      </c>
      <c r="D186" s="37"/>
      <c r="E186" s="35" t="s">
        <v>186</v>
      </c>
      <c r="F186" s="36">
        <f t="shared" si="2"/>
        <v>0</v>
      </c>
    </row>
    <row r="187" spans="1:18" ht="50.1" hidden="1" customHeight="1" x14ac:dyDescent="0.3">
      <c r="A187" s="32">
        <v>112</v>
      </c>
      <c r="B187" s="35"/>
      <c r="C187" s="40" t="s">
        <v>194</v>
      </c>
      <c r="D187" s="37"/>
      <c r="E187" s="35" t="s">
        <v>186</v>
      </c>
      <c r="F187" s="36">
        <f t="shared" si="2"/>
        <v>0</v>
      </c>
      <c r="R187" s="38"/>
    </row>
    <row r="188" spans="1:18" ht="50.1" hidden="1" customHeight="1" x14ac:dyDescent="0.3">
      <c r="A188" s="32">
        <v>238</v>
      </c>
      <c r="B188" s="35"/>
      <c r="C188" s="40" t="s">
        <v>195</v>
      </c>
      <c r="D188" s="37"/>
      <c r="E188" s="35" t="s">
        <v>64</v>
      </c>
      <c r="F188" s="36">
        <f t="shared" si="2"/>
        <v>0</v>
      </c>
      <c r="R188" s="38"/>
    </row>
    <row r="189" spans="1:18" ht="31.5" customHeight="1" x14ac:dyDescent="0.3">
      <c r="A189" s="32">
        <v>86</v>
      </c>
      <c r="B189" s="35" t="e">
        <f>+detail!#REF!</f>
        <v>#REF!</v>
      </c>
      <c r="C189" s="40" t="s">
        <v>196</v>
      </c>
      <c r="D189" s="37">
        <v>34</v>
      </c>
      <c r="E189" s="35" t="s">
        <v>114</v>
      </c>
      <c r="F189" s="36" t="e">
        <f t="shared" si="2"/>
        <v>#REF!</v>
      </c>
      <c r="R189" s="38">
        <v>301.34440000000001</v>
      </c>
    </row>
    <row r="190" spans="1:18" ht="51.75" hidden="1" customHeight="1" x14ac:dyDescent="0.3">
      <c r="A190" s="32"/>
      <c r="B190" s="35"/>
      <c r="C190" s="30" t="s">
        <v>197</v>
      </c>
      <c r="D190" s="37"/>
      <c r="E190" s="35"/>
      <c r="F190" s="36">
        <f t="shared" si="2"/>
        <v>0</v>
      </c>
      <c r="K190" s="26">
        <v>107.12</v>
      </c>
      <c r="R190" s="38"/>
    </row>
    <row r="191" spans="1:18" ht="33" hidden="1" x14ac:dyDescent="0.3">
      <c r="A191" s="32"/>
      <c r="B191" s="35"/>
      <c r="C191" s="46" t="s">
        <v>198</v>
      </c>
      <c r="D191" s="37"/>
      <c r="E191" s="35"/>
      <c r="F191" s="36">
        <f t="shared" si="2"/>
        <v>0</v>
      </c>
      <c r="R191" s="38"/>
    </row>
    <row r="192" spans="1:18" hidden="1" x14ac:dyDescent="0.3">
      <c r="A192" s="32"/>
      <c r="B192" s="35"/>
      <c r="C192" s="47" t="s">
        <v>199</v>
      </c>
      <c r="D192" s="37"/>
      <c r="E192" s="35"/>
      <c r="F192" s="36">
        <f t="shared" si="2"/>
        <v>0</v>
      </c>
      <c r="R192" s="38"/>
    </row>
    <row r="193" spans="1:18" ht="50.1" hidden="1" customHeight="1" x14ac:dyDescent="0.3">
      <c r="A193" s="32"/>
      <c r="B193" s="35"/>
      <c r="C193" s="47" t="s">
        <v>200</v>
      </c>
      <c r="D193" s="37"/>
      <c r="E193" s="35"/>
      <c r="F193" s="36">
        <f t="shared" si="2"/>
        <v>0</v>
      </c>
      <c r="R193" s="38"/>
    </row>
    <row r="194" spans="1:18" ht="50.1" hidden="1" customHeight="1" x14ac:dyDescent="0.3">
      <c r="A194" s="32"/>
      <c r="B194" s="35"/>
      <c r="C194" s="40" t="s">
        <v>201</v>
      </c>
      <c r="D194" s="37"/>
      <c r="E194" s="35"/>
      <c r="F194" s="36">
        <f t="shared" si="2"/>
        <v>0</v>
      </c>
      <c r="R194" s="38"/>
    </row>
    <row r="195" spans="1:18" ht="50.1" hidden="1" customHeight="1" x14ac:dyDescent="0.3">
      <c r="A195" s="32"/>
      <c r="B195" s="35"/>
      <c r="C195" s="33" t="s">
        <v>147</v>
      </c>
      <c r="D195" s="37"/>
      <c r="E195" s="35" t="s">
        <v>89</v>
      </c>
      <c r="F195" s="36">
        <f t="shared" si="2"/>
        <v>0</v>
      </c>
      <c r="R195" s="38"/>
    </row>
    <row r="196" spans="1:18" ht="50.1" hidden="1" customHeight="1" x14ac:dyDescent="0.3">
      <c r="A196" s="32"/>
      <c r="B196" s="35"/>
      <c r="C196" s="33" t="s">
        <v>202</v>
      </c>
      <c r="D196" s="37"/>
      <c r="E196" s="35" t="s">
        <v>89</v>
      </c>
      <c r="F196" s="36">
        <f t="shared" si="2"/>
        <v>0</v>
      </c>
      <c r="R196" s="38"/>
    </row>
    <row r="197" spans="1:18" ht="50.1" hidden="1" customHeight="1" x14ac:dyDescent="0.3">
      <c r="A197" s="32"/>
      <c r="B197" s="35"/>
      <c r="C197" s="33" t="s">
        <v>149</v>
      </c>
      <c r="D197" s="37"/>
      <c r="E197" s="35" t="s">
        <v>89</v>
      </c>
      <c r="F197" s="36">
        <f t="shared" si="2"/>
        <v>0</v>
      </c>
      <c r="R197" s="38"/>
    </row>
    <row r="198" spans="1:18" ht="50.1" hidden="1" customHeight="1" x14ac:dyDescent="0.3">
      <c r="A198" s="32"/>
      <c r="B198" s="35"/>
      <c r="C198" s="33" t="s">
        <v>150</v>
      </c>
      <c r="D198" s="37"/>
      <c r="E198" s="35" t="s">
        <v>89</v>
      </c>
      <c r="F198" s="36">
        <f t="shared" ref="F198:F261" si="3">+D198*B198</f>
        <v>0</v>
      </c>
      <c r="R198" s="38"/>
    </row>
    <row r="199" spans="1:18" ht="50.1" hidden="1" customHeight="1" x14ac:dyDescent="0.3">
      <c r="A199" s="32"/>
      <c r="B199" s="35"/>
      <c r="C199" s="33" t="s">
        <v>203</v>
      </c>
      <c r="D199" s="37"/>
      <c r="E199" s="35" t="s">
        <v>89</v>
      </c>
      <c r="F199" s="36">
        <f t="shared" si="3"/>
        <v>0</v>
      </c>
      <c r="R199" s="38"/>
    </row>
    <row r="200" spans="1:18" ht="50.1" hidden="1" customHeight="1" x14ac:dyDescent="0.3">
      <c r="A200" s="32"/>
      <c r="B200" s="35"/>
      <c r="C200" s="33" t="s">
        <v>152</v>
      </c>
      <c r="D200" s="37"/>
      <c r="E200" s="35" t="s">
        <v>89</v>
      </c>
      <c r="F200" s="36">
        <f t="shared" si="3"/>
        <v>0</v>
      </c>
      <c r="R200" s="38"/>
    </row>
    <row r="201" spans="1:18" ht="50.1" hidden="1" customHeight="1" x14ac:dyDescent="0.3">
      <c r="A201" s="32"/>
      <c r="B201" s="35"/>
      <c r="C201" s="33" t="s">
        <v>204</v>
      </c>
      <c r="D201" s="37"/>
      <c r="E201" s="35" t="s">
        <v>89</v>
      </c>
      <c r="F201" s="36">
        <f t="shared" si="3"/>
        <v>0</v>
      </c>
      <c r="R201" s="38"/>
    </row>
    <row r="202" spans="1:18" ht="50.1" hidden="1" customHeight="1" x14ac:dyDescent="0.3">
      <c r="A202" s="32"/>
      <c r="B202" s="35"/>
      <c r="C202" s="33" t="s">
        <v>205</v>
      </c>
      <c r="D202" s="37"/>
      <c r="E202" s="35" t="s">
        <v>89</v>
      </c>
      <c r="F202" s="36">
        <f t="shared" si="3"/>
        <v>0</v>
      </c>
      <c r="R202" s="38"/>
    </row>
    <row r="203" spans="1:18" ht="50.1" hidden="1" customHeight="1" x14ac:dyDescent="0.3">
      <c r="A203" s="32"/>
      <c r="B203" s="35"/>
      <c r="C203" s="33" t="s">
        <v>206</v>
      </c>
      <c r="D203" s="37"/>
      <c r="E203" s="35" t="s">
        <v>89</v>
      </c>
      <c r="F203" s="36">
        <f t="shared" si="3"/>
        <v>0</v>
      </c>
      <c r="R203" s="38"/>
    </row>
    <row r="204" spans="1:18" ht="50.1" hidden="1" customHeight="1" x14ac:dyDescent="0.3">
      <c r="A204" s="32"/>
      <c r="B204" s="35"/>
      <c r="C204" s="47" t="s">
        <v>207</v>
      </c>
      <c r="D204" s="37"/>
      <c r="E204" s="35" t="s">
        <v>89</v>
      </c>
      <c r="F204" s="36">
        <f t="shared" si="3"/>
        <v>0</v>
      </c>
      <c r="R204" s="38"/>
    </row>
    <row r="205" spans="1:18" ht="50.1" hidden="1" customHeight="1" x14ac:dyDescent="0.3">
      <c r="A205" s="32"/>
      <c r="B205" s="35"/>
      <c r="C205" s="47" t="s">
        <v>208</v>
      </c>
      <c r="D205" s="37"/>
      <c r="E205" s="35" t="s">
        <v>89</v>
      </c>
      <c r="F205" s="36">
        <f t="shared" si="3"/>
        <v>0</v>
      </c>
      <c r="R205" s="38"/>
    </row>
    <row r="206" spans="1:18" ht="50.1" hidden="1" customHeight="1" x14ac:dyDescent="0.3">
      <c r="A206" s="32"/>
      <c r="B206" s="35"/>
      <c r="C206" s="47" t="s">
        <v>209</v>
      </c>
      <c r="D206" s="37"/>
      <c r="E206" s="35" t="s">
        <v>89</v>
      </c>
      <c r="F206" s="36">
        <f t="shared" si="3"/>
        <v>0</v>
      </c>
      <c r="R206" s="38"/>
    </row>
    <row r="207" spans="1:18" ht="50.1" hidden="1" customHeight="1" x14ac:dyDescent="0.3">
      <c r="A207" s="32">
        <v>9.1999999999999993</v>
      </c>
      <c r="B207" s="35"/>
      <c r="C207" s="40" t="s">
        <v>141</v>
      </c>
      <c r="D207" s="37"/>
      <c r="E207" s="35"/>
      <c r="F207" s="36">
        <f t="shared" si="3"/>
        <v>0</v>
      </c>
      <c r="R207" s="38"/>
    </row>
    <row r="208" spans="1:18" ht="50.1" hidden="1" customHeight="1" x14ac:dyDescent="0.3">
      <c r="A208" s="32"/>
      <c r="B208" s="35"/>
      <c r="C208" s="33" t="s">
        <v>204</v>
      </c>
      <c r="D208" s="37"/>
      <c r="E208" s="35" t="s">
        <v>89</v>
      </c>
      <c r="F208" s="36">
        <f t="shared" si="3"/>
        <v>0</v>
      </c>
      <c r="R208" s="38"/>
    </row>
    <row r="209" spans="1:18" ht="50.1" hidden="1" customHeight="1" x14ac:dyDescent="0.3">
      <c r="A209" s="32"/>
      <c r="B209" s="35"/>
      <c r="C209" s="33" t="s">
        <v>205</v>
      </c>
      <c r="D209" s="37"/>
      <c r="E209" s="35" t="s">
        <v>89</v>
      </c>
      <c r="F209" s="36">
        <f t="shared" si="3"/>
        <v>0</v>
      </c>
      <c r="R209" s="38"/>
    </row>
    <row r="210" spans="1:18" ht="50.1" hidden="1" customHeight="1" x14ac:dyDescent="0.3">
      <c r="A210" s="32"/>
      <c r="B210" s="35"/>
      <c r="C210" s="33" t="s">
        <v>206</v>
      </c>
      <c r="D210" s="37"/>
      <c r="E210" s="35" t="s">
        <v>89</v>
      </c>
      <c r="F210" s="36">
        <f t="shared" si="3"/>
        <v>0</v>
      </c>
      <c r="R210" s="38"/>
    </row>
    <row r="211" spans="1:18" ht="50.1" hidden="1" customHeight="1" x14ac:dyDescent="0.3">
      <c r="A211" s="32"/>
      <c r="B211" s="35"/>
      <c r="C211" s="47" t="s">
        <v>207</v>
      </c>
      <c r="D211" s="37"/>
      <c r="E211" s="35" t="s">
        <v>89</v>
      </c>
      <c r="F211" s="36">
        <f t="shared" si="3"/>
        <v>0</v>
      </c>
      <c r="R211" s="38"/>
    </row>
    <row r="212" spans="1:18" ht="50.1" hidden="1" customHeight="1" x14ac:dyDescent="0.3">
      <c r="A212" s="32"/>
      <c r="B212" s="35"/>
      <c r="C212" s="47" t="s">
        <v>208</v>
      </c>
      <c r="D212" s="37"/>
      <c r="E212" s="35" t="s">
        <v>89</v>
      </c>
      <c r="F212" s="36">
        <f t="shared" si="3"/>
        <v>0</v>
      </c>
      <c r="R212" s="38"/>
    </row>
    <row r="213" spans="1:18" ht="50.1" hidden="1" customHeight="1" x14ac:dyDescent="0.3">
      <c r="A213" s="32"/>
      <c r="B213" s="35"/>
      <c r="C213" s="47" t="s">
        <v>209</v>
      </c>
      <c r="D213" s="37"/>
      <c r="E213" s="35"/>
      <c r="F213" s="36">
        <f t="shared" si="3"/>
        <v>0</v>
      </c>
      <c r="R213" s="38"/>
    </row>
    <row r="214" spans="1:18" ht="50.1" hidden="1" customHeight="1" x14ac:dyDescent="0.3">
      <c r="A214" s="32">
        <v>10.199999999999999</v>
      </c>
      <c r="B214" s="35"/>
      <c r="C214" s="40" t="s">
        <v>153</v>
      </c>
      <c r="D214" s="37"/>
      <c r="E214" s="35"/>
      <c r="F214" s="36">
        <f t="shared" si="3"/>
        <v>0</v>
      </c>
      <c r="R214" s="38"/>
    </row>
    <row r="215" spans="1:18" ht="50.1" hidden="1" customHeight="1" x14ac:dyDescent="0.3">
      <c r="A215" s="32"/>
      <c r="B215" s="35"/>
      <c r="C215" s="33" t="s">
        <v>204</v>
      </c>
      <c r="D215" s="37"/>
      <c r="E215" s="35" t="s">
        <v>89</v>
      </c>
      <c r="F215" s="36">
        <f t="shared" si="3"/>
        <v>0</v>
      </c>
      <c r="R215" s="38"/>
    </row>
    <row r="216" spans="1:18" ht="50.1" hidden="1" customHeight="1" x14ac:dyDescent="0.3">
      <c r="A216" s="32"/>
      <c r="B216" s="35"/>
      <c r="C216" s="33" t="s">
        <v>205</v>
      </c>
      <c r="D216" s="37"/>
      <c r="E216" s="35" t="s">
        <v>89</v>
      </c>
      <c r="F216" s="36">
        <f t="shared" si="3"/>
        <v>0</v>
      </c>
      <c r="R216" s="38"/>
    </row>
    <row r="217" spans="1:18" ht="50.1" hidden="1" customHeight="1" x14ac:dyDescent="0.3">
      <c r="A217" s="32"/>
      <c r="B217" s="35"/>
      <c r="C217" s="33" t="s">
        <v>206</v>
      </c>
      <c r="D217" s="37"/>
      <c r="E217" s="35" t="s">
        <v>89</v>
      </c>
      <c r="F217" s="36">
        <f t="shared" si="3"/>
        <v>0</v>
      </c>
      <c r="R217" s="38"/>
    </row>
    <row r="218" spans="1:18" ht="50.1" hidden="1" customHeight="1" x14ac:dyDescent="0.3">
      <c r="A218" s="32"/>
      <c r="B218" s="35"/>
      <c r="C218" s="47" t="s">
        <v>207</v>
      </c>
      <c r="D218" s="37"/>
      <c r="E218" s="35" t="s">
        <v>89</v>
      </c>
      <c r="F218" s="36">
        <f t="shared" si="3"/>
        <v>0</v>
      </c>
      <c r="K218" s="26">
        <v>156.52000000000001</v>
      </c>
      <c r="R218" s="38"/>
    </row>
    <row r="219" spans="1:18" ht="50.1" hidden="1" customHeight="1" x14ac:dyDescent="0.3">
      <c r="A219" s="32"/>
      <c r="B219" s="35"/>
      <c r="C219" s="47" t="s">
        <v>208</v>
      </c>
      <c r="D219" s="37"/>
      <c r="E219" s="35" t="s">
        <v>89</v>
      </c>
      <c r="F219" s="36">
        <f t="shared" si="3"/>
        <v>0</v>
      </c>
      <c r="K219" s="26">
        <v>1104.3399999999999</v>
      </c>
      <c r="R219" s="38"/>
    </row>
    <row r="220" spans="1:18" ht="50.1" hidden="1" customHeight="1" x14ac:dyDescent="0.3">
      <c r="A220" s="32">
        <v>11.2</v>
      </c>
      <c r="B220" s="35"/>
      <c r="C220" s="40" t="s">
        <v>210</v>
      </c>
      <c r="D220" s="37"/>
      <c r="E220" s="35"/>
      <c r="F220" s="36">
        <f t="shared" si="3"/>
        <v>0</v>
      </c>
      <c r="R220" s="38"/>
    </row>
    <row r="221" spans="1:18" ht="50.1" hidden="1" customHeight="1" x14ac:dyDescent="0.3">
      <c r="A221" s="32"/>
      <c r="B221" s="35"/>
      <c r="C221" s="33" t="s">
        <v>204</v>
      </c>
      <c r="D221" s="37"/>
      <c r="E221" s="35" t="s">
        <v>43</v>
      </c>
      <c r="F221" s="36">
        <f t="shared" si="3"/>
        <v>0</v>
      </c>
      <c r="R221" s="38"/>
    </row>
    <row r="222" spans="1:18" ht="50.1" hidden="1" customHeight="1" x14ac:dyDescent="0.3">
      <c r="A222" s="32"/>
      <c r="B222" s="35"/>
      <c r="C222" s="33" t="s">
        <v>205</v>
      </c>
      <c r="D222" s="37"/>
      <c r="E222" s="35" t="s">
        <v>43</v>
      </c>
      <c r="F222" s="36">
        <f t="shared" si="3"/>
        <v>0</v>
      </c>
      <c r="R222" s="38"/>
    </row>
    <row r="223" spans="1:18" ht="50.1" hidden="1" customHeight="1" x14ac:dyDescent="0.3">
      <c r="A223" s="32"/>
      <c r="B223" s="35"/>
      <c r="C223" s="33" t="s">
        <v>206</v>
      </c>
      <c r="D223" s="37"/>
      <c r="E223" s="35" t="s">
        <v>43</v>
      </c>
      <c r="F223" s="36">
        <f t="shared" si="3"/>
        <v>0</v>
      </c>
      <c r="R223" s="38"/>
    </row>
    <row r="224" spans="1:18" ht="50.1" hidden="1" customHeight="1" x14ac:dyDescent="0.3">
      <c r="A224" s="32"/>
      <c r="B224" s="35"/>
      <c r="C224" s="47" t="s">
        <v>207</v>
      </c>
      <c r="D224" s="37"/>
      <c r="E224" s="35" t="s">
        <v>43</v>
      </c>
      <c r="F224" s="36">
        <f t="shared" si="3"/>
        <v>0</v>
      </c>
      <c r="R224" s="38"/>
    </row>
    <row r="225" spans="1:18" ht="50.1" hidden="1" customHeight="1" x14ac:dyDescent="0.3">
      <c r="A225" s="32"/>
      <c r="B225" s="35"/>
      <c r="C225" s="47" t="s">
        <v>208</v>
      </c>
      <c r="D225" s="37"/>
      <c r="E225" s="35" t="s">
        <v>43</v>
      </c>
      <c r="F225" s="36">
        <f t="shared" si="3"/>
        <v>0</v>
      </c>
      <c r="R225" s="38"/>
    </row>
    <row r="226" spans="1:18" ht="50.1" hidden="1" customHeight="1" x14ac:dyDescent="0.3">
      <c r="A226" s="32"/>
      <c r="B226" s="35"/>
      <c r="C226" s="47" t="s">
        <v>211</v>
      </c>
      <c r="D226" s="37"/>
      <c r="E226" s="35" t="s">
        <v>89</v>
      </c>
      <c r="F226" s="36">
        <f t="shared" si="3"/>
        <v>0</v>
      </c>
      <c r="K226" s="26">
        <v>218.2</v>
      </c>
      <c r="R226" s="38"/>
    </row>
    <row r="227" spans="1:18" ht="50.1" hidden="1" customHeight="1" x14ac:dyDescent="0.3">
      <c r="A227" s="28"/>
      <c r="B227" s="35"/>
      <c r="C227" s="33" t="s">
        <v>212</v>
      </c>
      <c r="D227" s="37"/>
      <c r="E227" s="35" t="s">
        <v>213</v>
      </c>
      <c r="F227" s="36">
        <f t="shared" si="3"/>
        <v>0</v>
      </c>
      <c r="K227" s="26">
        <v>3142.5569999999998</v>
      </c>
      <c r="R227" s="38"/>
    </row>
    <row r="228" spans="1:18" ht="50.1" hidden="1" customHeight="1" x14ac:dyDescent="0.3">
      <c r="A228" s="41"/>
      <c r="B228" s="35"/>
      <c r="C228" s="33" t="s">
        <v>214</v>
      </c>
      <c r="D228" s="37"/>
      <c r="E228" s="35"/>
      <c r="F228" s="36">
        <f t="shared" si="3"/>
        <v>0</v>
      </c>
      <c r="R228" s="38"/>
    </row>
    <row r="229" spans="1:18" ht="32.25" hidden="1" x14ac:dyDescent="0.3">
      <c r="A229" s="41"/>
      <c r="B229" s="35"/>
      <c r="C229" s="33" t="s">
        <v>215</v>
      </c>
      <c r="D229" s="37"/>
      <c r="E229" s="35"/>
      <c r="F229" s="36">
        <f t="shared" si="3"/>
        <v>0</v>
      </c>
      <c r="R229" s="38"/>
    </row>
    <row r="230" spans="1:18" ht="32.25" hidden="1" x14ac:dyDescent="0.3">
      <c r="A230" s="41"/>
      <c r="B230" s="35"/>
      <c r="C230" s="33" t="s">
        <v>216</v>
      </c>
      <c r="D230" s="37"/>
      <c r="E230" s="35"/>
      <c r="F230" s="36">
        <f t="shared" si="3"/>
        <v>0</v>
      </c>
      <c r="R230" s="38"/>
    </row>
    <row r="231" spans="1:18" ht="50.1" hidden="1" customHeight="1" x14ac:dyDescent="0.3">
      <c r="A231" s="35">
        <v>3.8</v>
      </c>
      <c r="B231" s="35"/>
      <c r="C231" s="33" t="s">
        <v>217</v>
      </c>
      <c r="D231" s="37"/>
      <c r="E231" s="35" t="s">
        <v>213</v>
      </c>
      <c r="F231" s="36">
        <f t="shared" si="3"/>
        <v>0</v>
      </c>
      <c r="R231" s="38"/>
    </row>
    <row r="232" spans="1:18" ht="50.1" hidden="1" customHeight="1" x14ac:dyDescent="0.3">
      <c r="A232" s="32">
        <v>8.4</v>
      </c>
      <c r="B232" s="35"/>
      <c r="C232" s="40" t="s">
        <v>218</v>
      </c>
      <c r="D232" s="37"/>
      <c r="E232" s="35"/>
      <c r="F232" s="36">
        <f t="shared" si="3"/>
        <v>0</v>
      </c>
      <c r="R232" s="38"/>
    </row>
    <row r="233" spans="1:18" ht="50.1" hidden="1" customHeight="1" x14ac:dyDescent="0.3">
      <c r="A233" s="32"/>
      <c r="B233" s="35"/>
      <c r="C233" s="33" t="s">
        <v>199</v>
      </c>
      <c r="D233" s="37"/>
      <c r="E233" s="35" t="s">
        <v>213</v>
      </c>
      <c r="F233" s="36">
        <f t="shared" si="3"/>
        <v>0</v>
      </c>
      <c r="R233" s="38"/>
    </row>
    <row r="234" spans="1:18" ht="50.1" hidden="1" customHeight="1" x14ac:dyDescent="0.3">
      <c r="A234" s="32"/>
      <c r="B234" s="35"/>
      <c r="C234" s="33" t="s">
        <v>219</v>
      </c>
      <c r="D234" s="37"/>
      <c r="E234" s="35" t="s">
        <v>213</v>
      </c>
      <c r="F234" s="36">
        <f t="shared" si="3"/>
        <v>0</v>
      </c>
      <c r="K234" s="26">
        <v>5406.7570000000005</v>
      </c>
      <c r="R234" s="38"/>
    </row>
    <row r="235" spans="1:18" ht="50.1" hidden="1" customHeight="1" x14ac:dyDescent="0.3">
      <c r="A235" s="32"/>
      <c r="B235" s="35"/>
      <c r="C235" s="33" t="s">
        <v>220</v>
      </c>
      <c r="D235" s="37"/>
      <c r="E235" s="35" t="s">
        <v>213</v>
      </c>
      <c r="F235" s="36">
        <f t="shared" si="3"/>
        <v>0</v>
      </c>
      <c r="R235" s="38"/>
    </row>
    <row r="236" spans="1:18" ht="50.1" hidden="1" customHeight="1" x14ac:dyDescent="0.3">
      <c r="A236" s="41"/>
      <c r="B236" s="35"/>
      <c r="C236" s="33" t="s">
        <v>221</v>
      </c>
      <c r="D236" s="35"/>
      <c r="E236" s="35" t="s">
        <v>213</v>
      </c>
      <c r="F236" s="36">
        <f t="shared" si="3"/>
        <v>0</v>
      </c>
      <c r="R236" s="38"/>
    </row>
    <row r="237" spans="1:18" ht="50.1" hidden="1" customHeight="1" x14ac:dyDescent="0.3">
      <c r="A237" s="32">
        <v>8.5</v>
      </c>
      <c r="B237" s="35"/>
      <c r="C237" s="40" t="s">
        <v>222</v>
      </c>
      <c r="D237" s="37"/>
      <c r="E237" s="35"/>
      <c r="F237" s="36">
        <f t="shared" si="3"/>
        <v>0</v>
      </c>
      <c r="R237" s="38"/>
    </row>
    <row r="238" spans="1:18" ht="50.1" hidden="1" customHeight="1" x14ac:dyDescent="0.3">
      <c r="A238" s="32"/>
      <c r="B238" s="35"/>
      <c r="C238" s="33" t="s">
        <v>223</v>
      </c>
      <c r="D238" s="37"/>
      <c r="E238" s="35" t="s">
        <v>85</v>
      </c>
      <c r="F238" s="36">
        <f t="shared" si="3"/>
        <v>0</v>
      </c>
      <c r="R238" s="38"/>
    </row>
    <row r="239" spans="1:18" ht="50.1" hidden="1" customHeight="1" x14ac:dyDescent="0.3">
      <c r="A239" s="32"/>
      <c r="B239" s="35"/>
      <c r="C239" s="33" t="s">
        <v>224</v>
      </c>
      <c r="D239" s="37"/>
      <c r="E239" s="35" t="s">
        <v>85</v>
      </c>
      <c r="F239" s="36">
        <f t="shared" si="3"/>
        <v>0</v>
      </c>
      <c r="R239" s="38"/>
    </row>
    <row r="240" spans="1:18" ht="50.1" hidden="1" customHeight="1" x14ac:dyDescent="0.3">
      <c r="A240" s="32"/>
      <c r="B240" s="35"/>
      <c r="C240" s="33" t="s">
        <v>225</v>
      </c>
      <c r="D240" s="37"/>
      <c r="E240" s="35" t="s">
        <v>85</v>
      </c>
      <c r="F240" s="36">
        <f t="shared" si="3"/>
        <v>0</v>
      </c>
      <c r="R240" s="38"/>
    </row>
    <row r="241" spans="1:18" ht="35.25" customHeight="1" x14ac:dyDescent="0.3">
      <c r="A241" s="32">
        <v>18.100000000000001</v>
      </c>
      <c r="B241" s="35"/>
      <c r="C241" s="40" t="s">
        <v>226</v>
      </c>
      <c r="D241" s="37"/>
      <c r="E241" s="35"/>
      <c r="F241" s="36">
        <f t="shared" si="3"/>
        <v>0</v>
      </c>
      <c r="K241" s="26">
        <v>4408.9149999999991</v>
      </c>
      <c r="R241" s="38"/>
    </row>
    <row r="242" spans="1:18" ht="51" customHeight="1" x14ac:dyDescent="0.3">
      <c r="A242" s="32"/>
      <c r="B242" s="41" t="e">
        <f>+detail!#REF!</f>
        <v>#REF!</v>
      </c>
      <c r="C242" s="33" t="s">
        <v>227</v>
      </c>
      <c r="D242" s="37" t="e">
        <f>+#REF!</f>
        <v>#REF!</v>
      </c>
      <c r="E242" s="35" t="s">
        <v>43</v>
      </c>
      <c r="F242" s="36" t="e">
        <f t="shared" si="3"/>
        <v>#REF!</v>
      </c>
      <c r="K242" s="26">
        <v>107.12</v>
      </c>
      <c r="R242" s="26">
        <v>216.4</v>
      </c>
    </row>
    <row r="243" spans="1:18" ht="51" customHeight="1" x14ac:dyDescent="0.3">
      <c r="A243" s="32"/>
      <c r="B243" s="41" t="e">
        <f>+detail!#REF!</f>
        <v>#REF!</v>
      </c>
      <c r="C243" s="33" t="s">
        <v>228</v>
      </c>
      <c r="D243" s="37" t="e">
        <f>+#REF!</f>
        <v>#REF!</v>
      </c>
      <c r="E243" s="35" t="s">
        <v>43</v>
      </c>
      <c r="F243" s="36" t="e">
        <f t="shared" si="3"/>
        <v>#REF!</v>
      </c>
      <c r="R243" s="26">
        <v>153.9</v>
      </c>
    </row>
    <row r="244" spans="1:18" ht="51" customHeight="1" x14ac:dyDescent="0.3">
      <c r="A244" s="35"/>
      <c r="B244" s="41" t="e">
        <f>+detail!#REF!</f>
        <v>#REF!</v>
      </c>
      <c r="C244" s="33" t="s">
        <v>229</v>
      </c>
      <c r="D244" s="37" t="e">
        <f>+#REF!</f>
        <v>#REF!</v>
      </c>
      <c r="E244" s="35" t="s">
        <v>43</v>
      </c>
      <c r="F244" s="36" t="e">
        <f t="shared" si="3"/>
        <v>#REF!</v>
      </c>
      <c r="R244" s="26">
        <v>88.5</v>
      </c>
    </row>
    <row r="245" spans="1:18" ht="50.1" hidden="1" customHeight="1" x14ac:dyDescent="0.3">
      <c r="A245" s="35"/>
      <c r="B245" s="35"/>
      <c r="C245" s="33" t="s">
        <v>230</v>
      </c>
      <c r="D245" s="37"/>
      <c r="E245" s="35" t="s">
        <v>43</v>
      </c>
      <c r="F245" s="36">
        <f t="shared" si="3"/>
        <v>0</v>
      </c>
      <c r="R245" s="38"/>
    </row>
    <row r="246" spans="1:18" ht="50.1" hidden="1" customHeight="1" x14ac:dyDescent="0.3">
      <c r="A246" s="35"/>
      <c r="B246" s="35"/>
      <c r="C246" s="33" t="s">
        <v>231</v>
      </c>
      <c r="D246" s="37"/>
      <c r="E246" s="35" t="s">
        <v>43</v>
      </c>
      <c r="F246" s="36">
        <f t="shared" si="3"/>
        <v>0</v>
      </c>
      <c r="R246" s="38"/>
    </row>
    <row r="247" spans="1:18" ht="50.1" hidden="1" customHeight="1" x14ac:dyDescent="0.3">
      <c r="A247" s="35"/>
      <c r="B247" s="35"/>
      <c r="C247" s="33" t="s">
        <v>232</v>
      </c>
      <c r="D247" s="37"/>
      <c r="E247" s="35" t="s">
        <v>43</v>
      </c>
      <c r="F247" s="36">
        <f t="shared" si="3"/>
        <v>0</v>
      </c>
      <c r="R247" s="38"/>
    </row>
    <row r="248" spans="1:18" ht="50.1" hidden="1" customHeight="1" x14ac:dyDescent="0.3">
      <c r="A248" s="35">
        <v>21.6</v>
      </c>
      <c r="B248" s="35"/>
      <c r="C248" s="33" t="s">
        <v>233</v>
      </c>
      <c r="D248" s="37"/>
      <c r="E248" s="35" t="s">
        <v>43</v>
      </c>
      <c r="F248" s="36">
        <f t="shared" si="3"/>
        <v>0</v>
      </c>
      <c r="R248" s="38"/>
    </row>
    <row r="249" spans="1:18" ht="50.1" hidden="1" customHeight="1" x14ac:dyDescent="0.3">
      <c r="A249" s="35"/>
      <c r="B249" s="41"/>
      <c r="C249" s="33" t="s">
        <v>234</v>
      </c>
      <c r="D249" s="37"/>
      <c r="E249" s="35" t="s">
        <v>43</v>
      </c>
      <c r="F249" s="36">
        <f t="shared" si="3"/>
        <v>0</v>
      </c>
    </row>
    <row r="250" spans="1:18" ht="50.1" hidden="1" customHeight="1" x14ac:dyDescent="0.3">
      <c r="A250" s="35"/>
      <c r="B250" s="41"/>
      <c r="C250" s="33" t="s">
        <v>235</v>
      </c>
      <c r="D250" s="37"/>
      <c r="E250" s="35" t="s">
        <v>43</v>
      </c>
      <c r="F250" s="36">
        <f t="shared" si="3"/>
        <v>0</v>
      </c>
    </row>
    <row r="251" spans="1:18" hidden="1" x14ac:dyDescent="0.3">
      <c r="A251" s="35"/>
      <c r="B251" s="41"/>
      <c r="C251" s="33" t="s">
        <v>236</v>
      </c>
      <c r="D251" s="37"/>
      <c r="E251" s="35" t="s">
        <v>43</v>
      </c>
      <c r="F251" s="36">
        <f t="shared" si="3"/>
        <v>0</v>
      </c>
    </row>
    <row r="252" spans="1:18" hidden="1" x14ac:dyDescent="0.3">
      <c r="A252" s="35"/>
      <c r="B252" s="35"/>
      <c r="C252" s="33" t="s">
        <v>237</v>
      </c>
      <c r="D252" s="37"/>
      <c r="E252" s="35" t="s">
        <v>43</v>
      </c>
      <c r="F252" s="36">
        <f t="shared" si="3"/>
        <v>0</v>
      </c>
      <c r="R252" s="38"/>
    </row>
    <row r="253" spans="1:18" hidden="1" x14ac:dyDescent="0.3">
      <c r="A253" s="35"/>
      <c r="B253" s="35"/>
      <c r="C253" s="33" t="s">
        <v>238</v>
      </c>
      <c r="D253" s="37"/>
      <c r="E253" s="35" t="s">
        <v>43</v>
      </c>
      <c r="F253" s="36">
        <f t="shared" si="3"/>
        <v>0</v>
      </c>
      <c r="R253" s="38"/>
    </row>
    <row r="254" spans="1:18" hidden="1" x14ac:dyDescent="0.3">
      <c r="A254" s="35"/>
      <c r="B254" s="35"/>
      <c r="C254" s="33" t="s">
        <v>239</v>
      </c>
      <c r="D254" s="37"/>
      <c r="E254" s="35" t="s">
        <v>43</v>
      </c>
      <c r="F254" s="36">
        <f t="shared" si="3"/>
        <v>0</v>
      </c>
      <c r="R254" s="38"/>
    </row>
    <row r="255" spans="1:18" hidden="1" x14ac:dyDescent="0.3">
      <c r="A255" s="35"/>
      <c r="B255" s="35"/>
      <c r="C255" s="33" t="s">
        <v>240</v>
      </c>
      <c r="D255" s="37"/>
      <c r="E255" s="35" t="s">
        <v>43</v>
      </c>
      <c r="F255" s="36">
        <f t="shared" si="3"/>
        <v>0</v>
      </c>
      <c r="R255" s="38"/>
    </row>
    <row r="256" spans="1:18" hidden="1" x14ac:dyDescent="0.3">
      <c r="A256" s="35"/>
      <c r="B256" s="35"/>
      <c r="C256" s="33" t="s">
        <v>241</v>
      </c>
      <c r="D256" s="37"/>
      <c r="E256" s="35" t="s">
        <v>43</v>
      </c>
      <c r="F256" s="36">
        <f t="shared" si="3"/>
        <v>0</v>
      </c>
      <c r="R256" s="38"/>
    </row>
    <row r="257" spans="1:18" hidden="1" x14ac:dyDescent="0.3">
      <c r="A257" s="35"/>
      <c r="B257" s="35"/>
      <c r="C257" s="33"/>
      <c r="D257" s="37"/>
      <c r="E257" s="35" t="s">
        <v>43</v>
      </c>
      <c r="F257" s="36">
        <f t="shared" si="3"/>
        <v>0</v>
      </c>
      <c r="R257" s="38"/>
    </row>
    <row r="258" spans="1:18" ht="31.5" hidden="1" x14ac:dyDescent="0.3">
      <c r="A258" s="35" t="s">
        <v>242</v>
      </c>
      <c r="B258" s="35"/>
      <c r="C258" s="33" t="s">
        <v>243</v>
      </c>
      <c r="D258" s="37"/>
      <c r="E258" s="35" t="s">
        <v>43</v>
      </c>
      <c r="F258" s="36">
        <f t="shared" si="3"/>
        <v>0</v>
      </c>
      <c r="R258" s="38"/>
    </row>
    <row r="259" spans="1:18" ht="50.1" hidden="1" customHeight="1" x14ac:dyDescent="0.3">
      <c r="A259" s="35"/>
      <c r="B259" s="41"/>
      <c r="C259" s="33" t="s">
        <v>244</v>
      </c>
      <c r="D259" s="37"/>
      <c r="E259" s="35" t="s">
        <v>43</v>
      </c>
      <c r="F259" s="36">
        <f t="shared" si="3"/>
        <v>0</v>
      </c>
    </row>
    <row r="260" spans="1:18" ht="50.1" hidden="1" customHeight="1" x14ac:dyDescent="0.3">
      <c r="A260" s="35">
        <v>22.8</v>
      </c>
      <c r="B260" s="35"/>
      <c r="C260" s="33" t="s">
        <v>245</v>
      </c>
      <c r="D260" s="37"/>
      <c r="E260" s="35" t="s">
        <v>43</v>
      </c>
      <c r="F260" s="36">
        <f t="shared" si="3"/>
        <v>0</v>
      </c>
      <c r="R260" s="38"/>
    </row>
    <row r="261" spans="1:18" ht="50.1" hidden="1" customHeight="1" x14ac:dyDescent="0.3">
      <c r="A261" s="35"/>
      <c r="B261" s="35"/>
      <c r="C261" s="33" t="s">
        <v>246</v>
      </c>
      <c r="D261" s="37"/>
      <c r="E261" s="35" t="s">
        <v>43</v>
      </c>
      <c r="F261" s="36">
        <f t="shared" si="3"/>
        <v>0</v>
      </c>
      <c r="R261" s="38"/>
    </row>
    <row r="262" spans="1:18" ht="50.1" hidden="1" customHeight="1" x14ac:dyDescent="0.3">
      <c r="A262" s="35"/>
      <c r="B262" s="35"/>
      <c r="C262" s="33" t="s">
        <v>247</v>
      </c>
      <c r="D262" s="37"/>
      <c r="E262" s="35" t="s">
        <v>43</v>
      </c>
      <c r="F262" s="36">
        <f t="shared" ref="F262:F273" si="4">+D262*B262</f>
        <v>0</v>
      </c>
      <c r="R262" s="38"/>
    </row>
    <row r="263" spans="1:18" ht="50.1" hidden="1" customHeight="1" x14ac:dyDescent="0.3">
      <c r="A263" s="35"/>
      <c r="B263" s="35"/>
      <c r="C263" s="33" t="s">
        <v>248</v>
      </c>
      <c r="D263" s="37"/>
      <c r="E263" s="35" t="s">
        <v>43</v>
      </c>
      <c r="F263" s="36">
        <f t="shared" si="4"/>
        <v>0</v>
      </c>
      <c r="R263" s="38"/>
    </row>
    <row r="264" spans="1:18" ht="41.25" customHeight="1" x14ac:dyDescent="0.3">
      <c r="A264" s="35">
        <v>29.8</v>
      </c>
      <c r="B264" s="35" t="e">
        <f>+detail!#REF!</f>
        <v>#REF!</v>
      </c>
      <c r="C264" s="33" t="s">
        <v>249</v>
      </c>
      <c r="D264" s="37">
        <v>946.52</v>
      </c>
      <c r="E264" s="35" t="s">
        <v>43</v>
      </c>
      <c r="F264" s="36" t="e">
        <f t="shared" si="4"/>
        <v>#REF!</v>
      </c>
      <c r="R264" s="38">
        <v>415.25</v>
      </c>
    </row>
    <row r="265" spans="1:18" ht="49.5" customHeight="1" x14ac:dyDescent="0.3">
      <c r="A265" s="35">
        <v>42</v>
      </c>
      <c r="B265" s="48" t="e">
        <f>+detail!#REF!</f>
        <v>#REF!</v>
      </c>
      <c r="C265" s="33" t="s">
        <v>250</v>
      </c>
      <c r="D265" s="37" t="e">
        <f>+#REF!</f>
        <v>#REF!</v>
      </c>
      <c r="E265" s="35" t="s">
        <v>64</v>
      </c>
      <c r="F265" s="36" t="e">
        <f t="shared" si="4"/>
        <v>#REF!</v>
      </c>
      <c r="R265" s="49">
        <v>5.4180000000000001</v>
      </c>
    </row>
    <row r="266" spans="1:18" ht="50.1" hidden="1" customHeight="1" x14ac:dyDescent="0.3">
      <c r="A266" s="32">
        <v>43</v>
      </c>
      <c r="B266" s="41"/>
      <c r="C266" s="33" t="s">
        <v>251</v>
      </c>
      <c r="D266" s="37"/>
      <c r="E266" s="35" t="s">
        <v>64</v>
      </c>
      <c r="F266" s="36">
        <f t="shared" si="4"/>
        <v>0</v>
      </c>
    </row>
    <row r="267" spans="1:18" ht="31.5" customHeight="1" x14ac:dyDescent="0.3">
      <c r="A267" s="32">
        <v>38.799999999999997</v>
      </c>
      <c r="B267" s="41" t="e">
        <f>+detail!#REF!</f>
        <v>#REF!</v>
      </c>
      <c r="C267" s="33" t="s">
        <v>252</v>
      </c>
      <c r="D267" s="37">
        <v>151.87</v>
      </c>
      <c r="E267" s="50" t="s">
        <v>43</v>
      </c>
      <c r="F267" s="36" t="e">
        <f t="shared" si="4"/>
        <v>#REF!</v>
      </c>
      <c r="R267" s="26">
        <v>707.8</v>
      </c>
    </row>
    <row r="268" spans="1:18" ht="33" hidden="1" customHeight="1" x14ac:dyDescent="0.3">
      <c r="A268" s="32"/>
      <c r="B268" s="35"/>
      <c r="C268" s="33" t="s">
        <v>253</v>
      </c>
      <c r="D268" s="35"/>
      <c r="E268" s="35" t="s">
        <v>85</v>
      </c>
      <c r="F268" s="36">
        <f t="shared" si="4"/>
        <v>0</v>
      </c>
      <c r="R268" s="38"/>
    </row>
    <row r="269" spans="1:18" ht="75" hidden="1" customHeight="1" x14ac:dyDescent="0.3">
      <c r="A269" s="32"/>
      <c r="B269" s="41"/>
      <c r="C269" s="33" t="s">
        <v>254</v>
      </c>
      <c r="D269" s="51"/>
      <c r="E269" s="35" t="s">
        <v>114</v>
      </c>
      <c r="F269" s="36">
        <f t="shared" si="4"/>
        <v>0</v>
      </c>
    </row>
    <row r="270" spans="1:18" hidden="1" x14ac:dyDescent="0.3">
      <c r="A270" s="32" t="s">
        <v>255</v>
      </c>
      <c r="B270" s="35"/>
      <c r="C270" s="33" t="s">
        <v>256</v>
      </c>
      <c r="D270" s="37"/>
      <c r="E270" s="35" t="s">
        <v>186</v>
      </c>
      <c r="F270" s="36">
        <f t="shared" si="4"/>
        <v>0</v>
      </c>
      <c r="K270" s="26">
        <v>156.52000000000001</v>
      </c>
      <c r="R270" s="38"/>
    </row>
    <row r="271" spans="1:18" ht="24.75" customHeight="1" x14ac:dyDescent="0.3">
      <c r="A271" s="32"/>
      <c r="B271" s="35" t="e">
        <f>+detail!#REF!</f>
        <v>#REF!</v>
      </c>
      <c r="C271" s="33" t="str">
        <f>[1]detail!B208</f>
        <v>Gate Value</v>
      </c>
      <c r="D271" s="37">
        <v>550</v>
      </c>
      <c r="E271" s="35" t="s">
        <v>7</v>
      </c>
      <c r="F271" s="36" t="e">
        <f t="shared" si="4"/>
        <v>#REF!</v>
      </c>
      <c r="K271" s="26">
        <v>1104.3399999999999</v>
      </c>
      <c r="R271" s="38">
        <v>6</v>
      </c>
    </row>
    <row r="272" spans="1:18" ht="30" customHeight="1" x14ac:dyDescent="0.3">
      <c r="A272" s="32"/>
      <c r="B272" s="35" t="s">
        <v>416</v>
      </c>
      <c r="C272" s="33" t="s">
        <v>465</v>
      </c>
      <c r="D272" s="37"/>
      <c r="E272" s="35"/>
      <c r="F272" s="36">
        <v>30000</v>
      </c>
      <c r="R272" s="38">
        <v>68.7</v>
      </c>
    </row>
    <row r="273" spans="1:18" ht="30" customHeight="1" x14ac:dyDescent="0.3">
      <c r="A273" s="32"/>
      <c r="B273" s="35" t="e">
        <f>+detail!#REF!</f>
        <v>#REF!</v>
      </c>
      <c r="C273" s="33" t="e">
        <f>+detail!#REF!</f>
        <v>#REF!</v>
      </c>
      <c r="D273" s="37">
        <v>1883</v>
      </c>
      <c r="E273" s="35" t="s">
        <v>43</v>
      </c>
      <c r="F273" s="36" t="e">
        <f t="shared" si="4"/>
        <v>#REF!</v>
      </c>
      <c r="R273" s="38"/>
    </row>
    <row r="274" spans="1:18" ht="39" customHeight="1" x14ac:dyDescent="0.3">
      <c r="A274" s="50"/>
      <c r="B274" s="50"/>
      <c r="C274" s="52" t="s">
        <v>257</v>
      </c>
      <c r="D274" s="50"/>
      <c r="E274" s="50"/>
      <c r="F274" s="53" t="e">
        <f>SUM(F4:F273)</f>
        <v>#REF!</v>
      </c>
    </row>
    <row r="275" spans="1:18" s="77" customFormat="1" ht="26.25" customHeight="1" x14ac:dyDescent="0.3">
      <c r="A275" s="73"/>
      <c r="B275" s="73"/>
      <c r="C275" s="78" t="s">
        <v>385</v>
      </c>
      <c r="D275" s="73"/>
      <c r="E275" s="75">
        <v>0.06</v>
      </c>
      <c r="F275" s="76" t="e">
        <f>F274*E275</f>
        <v>#REF!</v>
      </c>
    </row>
    <row r="276" spans="1:18" s="77" customFormat="1" ht="26.25" customHeight="1" x14ac:dyDescent="0.3">
      <c r="A276" s="73"/>
      <c r="B276" s="73"/>
      <c r="C276" s="78" t="s">
        <v>386</v>
      </c>
      <c r="D276" s="73"/>
      <c r="E276" s="75">
        <v>0.06</v>
      </c>
      <c r="F276" s="76" t="e">
        <f>F274*$E276</f>
        <v>#REF!</v>
      </c>
    </row>
    <row r="277" spans="1:18" s="77" customFormat="1" ht="26.25" customHeight="1" x14ac:dyDescent="0.3">
      <c r="A277" s="73"/>
      <c r="B277" s="73"/>
      <c r="C277" s="74" t="s">
        <v>387</v>
      </c>
      <c r="D277" s="73"/>
      <c r="E277" s="75"/>
      <c r="F277" s="76" t="e">
        <f>SUM(F274:F276)</f>
        <v>#REF!</v>
      </c>
    </row>
    <row r="278" spans="1:18" s="77" customFormat="1" ht="26.25" customHeight="1" x14ac:dyDescent="0.3">
      <c r="A278" s="73"/>
      <c r="B278" s="73"/>
      <c r="C278" s="78" t="s">
        <v>388</v>
      </c>
      <c r="D278" s="73"/>
      <c r="E278" s="75">
        <v>0.01</v>
      </c>
      <c r="F278" s="76" t="e">
        <f>F277*E278</f>
        <v>#REF!</v>
      </c>
    </row>
    <row r="279" spans="1:18" s="77" customFormat="1" ht="26.25" customHeight="1" x14ac:dyDescent="0.3">
      <c r="A279" s="73"/>
      <c r="B279" s="73"/>
      <c r="C279" s="78" t="s">
        <v>389</v>
      </c>
      <c r="D279" s="73"/>
      <c r="E279" s="75">
        <v>2.5000000000000001E-2</v>
      </c>
      <c r="F279" s="76" t="e">
        <f>F277*E279</f>
        <v>#REF!</v>
      </c>
    </row>
    <row r="280" spans="1:18" s="77" customFormat="1" ht="26.25" customHeight="1" x14ac:dyDescent="0.3">
      <c r="A280" s="73"/>
      <c r="B280" s="73"/>
      <c r="C280" s="78" t="s">
        <v>390</v>
      </c>
      <c r="D280" s="73"/>
      <c r="E280" s="75">
        <v>7.4999999999999997E-2</v>
      </c>
      <c r="F280" s="76" t="e">
        <f>F277*E280</f>
        <v>#REF!</v>
      </c>
    </row>
    <row r="281" spans="1:18" s="77" customFormat="1" ht="26.25" customHeight="1" x14ac:dyDescent="0.3">
      <c r="A281" s="73"/>
      <c r="B281" s="73"/>
      <c r="C281" s="74" t="s">
        <v>8</v>
      </c>
      <c r="D281" s="73"/>
      <c r="E281" s="75"/>
      <c r="F281" s="76" t="e">
        <f>SUM(F277:F280)</f>
        <v>#REF!</v>
      </c>
    </row>
    <row r="282" spans="1:18" ht="39.75" customHeight="1" x14ac:dyDescent="0.3">
      <c r="C282" s="57" t="s">
        <v>258</v>
      </c>
      <c r="D282" s="54">
        <f>[1]Data!X2570</f>
        <v>0</v>
      </c>
      <c r="E282" s="54" t="s">
        <v>43</v>
      </c>
    </row>
    <row r="283" spans="1:18" ht="39.75" customHeight="1" x14ac:dyDescent="0.3">
      <c r="C283" s="57" t="s">
        <v>259</v>
      </c>
      <c r="D283" s="54">
        <f>[1]Data!K3235</f>
        <v>0</v>
      </c>
      <c r="E283" s="54" t="s">
        <v>43</v>
      </c>
    </row>
    <row r="284" spans="1:18" ht="39.75" customHeight="1" x14ac:dyDescent="0.3">
      <c r="C284" s="57" t="s">
        <v>260</v>
      </c>
      <c r="D284" s="54">
        <f>[1]Data!X3203</f>
        <v>2434.6239999999998</v>
      </c>
      <c r="E284" s="54" t="s">
        <v>43</v>
      </c>
    </row>
    <row r="285" spans="1:18" ht="24.95" customHeight="1" x14ac:dyDescent="0.3">
      <c r="C285" s="57" t="s">
        <v>261</v>
      </c>
      <c r="D285" s="54">
        <f>8.2*1500</f>
        <v>12299.999999999998</v>
      </c>
      <c r="E285" s="54" t="s">
        <v>186</v>
      </c>
    </row>
    <row r="286" spans="1:18" ht="24.95" customHeight="1" x14ac:dyDescent="0.3">
      <c r="C286" s="57" t="s">
        <v>262</v>
      </c>
      <c r="D286" s="54" t="str">
        <f>[1]Data!K2390</f>
        <v>============</v>
      </c>
      <c r="E286" s="54" t="s">
        <v>43</v>
      </c>
    </row>
    <row r="287" spans="1:18" ht="24.95" customHeight="1" x14ac:dyDescent="0.3">
      <c r="C287" s="57" t="s">
        <v>263</v>
      </c>
      <c r="D287" s="54">
        <f>[1]Data!R1184</f>
        <v>0</v>
      </c>
      <c r="E287" s="54" t="s">
        <v>43</v>
      </c>
      <c r="K287" s="26">
        <v>5406.7570000000005</v>
      </c>
    </row>
    <row r="288" spans="1:18" ht="24.95" customHeight="1" x14ac:dyDescent="0.3">
      <c r="C288" s="57" t="s">
        <v>264</v>
      </c>
      <c r="D288" s="54">
        <f>[1]Data!R1226</f>
        <v>0</v>
      </c>
      <c r="E288" s="54" t="s">
        <v>43</v>
      </c>
    </row>
    <row r="289" spans="1:11" ht="24.95" customHeight="1" x14ac:dyDescent="0.3">
      <c r="C289" s="57" t="s">
        <v>265</v>
      </c>
      <c r="D289" s="54">
        <f>[1]Data!R2397</f>
        <v>0</v>
      </c>
      <c r="E289" s="54" t="s">
        <v>43</v>
      </c>
    </row>
    <row r="290" spans="1:11" s="61" customFormat="1" ht="24.95" customHeight="1" x14ac:dyDescent="0.3">
      <c r="A290" s="58"/>
      <c r="B290" s="58"/>
      <c r="C290" s="59" t="s">
        <v>266</v>
      </c>
      <c r="D290" s="58" t="str">
        <f>[1]Data!AB1211</f>
        <v>=</v>
      </c>
      <c r="E290" s="58" t="s">
        <v>43</v>
      </c>
      <c r="F290" s="60"/>
    </row>
    <row r="291" spans="1:11" ht="24.95" customHeight="1" x14ac:dyDescent="0.3">
      <c r="C291" s="55" t="s">
        <v>267</v>
      </c>
      <c r="D291" s="54">
        <f>[1]Data!K1396</f>
        <v>0</v>
      </c>
      <c r="E291" s="54" t="s">
        <v>43</v>
      </c>
    </row>
    <row r="292" spans="1:11" ht="24.95" customHeight="1" x14ac:dyDescent="0.3">
      <c r="C292" s="55" t="s">
        <v>268</v>
      </c>
      <c r="D292" s="54">
        <f>5000*8.2</f>
        <v>41000</v>
      </c>
      <c r="E292" s="54" t="s">
        <v>186</v>
      </c>
    </row>
    <row r="293" spans="1:11" ht="24.95" customHeight="1" x14ac:dyDescent="0.3">
      <c r="C293" s="55">
        <f>[1]Data!O2581</f>
        <v>0</v>
      </c>
      <c r="D293" s="54">
        <f>[1]Data!R2609</f>
        <v>0</v>
      </c>
      <c r="E293" s="54" t="s">
        <v>43</v>
      </c>
    </row>
    <row r="294" spans="1:11" ht="24.95" customHeight="1" x14ac:dyDescent="0.3">
      <c r="C294" s="55" t="s">
        <v>269</v>
      </c>
      <c r="D294" s="54">
        <f>[1]Data!R1083</f>
        <v>4326.6772486772479</v>
      </c>
      <c r="E294" s="54" t="s">
        <v>43</v>
      </c>
      <c r="K294" s="26">
        <v>4408.9149999999991</v>
      </c>
    </row>
    <row r="295" spans="1:11" ht="24.95" customHeight="1" x14ac:dyDescent="0.3">
      <c r="C295" s="55" t="s">
        <v>270</v>
      </c>
      <c r="D295" s="54">
        <f>[1]Data!R3145</f>
        <v>48.4</v>
      </c>
      <c r="E295" s="54" t="s">
        <v>43</v>
      </c>
    </row>
    <row r="296" spans="1:11" ht="24.95" customHeight="1" x14ac:dyDescent="0.3">
      <c r="C296" s="55" t="s">
        <v>271</v>
      </c>
      <c r="D296" s="54">
        <f>[1]Data!R3214</f>
        <v>21.45</v>
      </c>
      <c r="E296" s="54" t="s">
        <v>43</v>
      </c>
    </row>
    <row r="297" spans="1:11" ht="24.95" customHeight="1" x14ac:dyDescent="0.3">
      <c r="C297" s="55" t="s">
        <v>272</v>
      </c>
      <c r="D297" s="54">
        <f>[1]Data!K3273</f>
        <v>0</v>
      </c>
      <c r="E297" s="54" t="s">
        <v>43</v>
      </c>
    </row>
    <row r="298" spans="1:11" ht="93" customHeight="1" x14ac:dyDescent="0.3">
      <c r="C298" s="62" t="s">
        <v>273</v>
      </c>
      <c r="D298" s="54">
        <f>[1]Data!R3281</f>
        <v>24.2</v>
      </c>
      <c r="E298" s="54" t="s">
        <v>43</v>
      </c>
    </row>
    <row r="299" spans="1:11" ht="54" customHeight="1" x14ac:dyDescent="0.3">
      <c r="C299" s="62" t="s">
        <v>274</v>
      </c>
      <c r="D299" s="54">
        <f>[1]Data!R3394</f>
        <v>0</v>
      </c>
      <c r="E299" s="54" t="s">
        <v>43</v>
      </c>
    </row>
    <row r="300" spans="1:11" ht="35.25" customHeight="1" x14ac:dyDescent="0.3">
      <c r="C300" s="57"/>
      <c r="K300" s="26">
        <v>5460.7570000000005</v>
      </c>
    </row>
    <row r="301" spans="1:11" ht="24.95" customHeight="1" x14ac:dyDescent="0.3">
      <c r="C301" s="55" t="s">
        <v>275</v>
      </c>
      <c r="D301" s="54">
        <f>[1]Data!R3316</f>
        <v>48.9</v>
      </c>
      <c r="E301" s="54" t="s">
        <v>43</v>
      </c>
    </row>
    <row r="302" spans="1:11" ht="24.95" customHeight="1" x14ac:dyDescent="0.3">
      <c r="C302" s="55" t="s">
        <v>276</v>
      </c>
      <c r="D302" s="54">
        <f>[1]Data!R3350</f>
        <v>331.49</v>
      </c>
      <c r="E302" s="54" t="s">
        <v>43</v>
      </c>
    </row>
    <row r="303" spans="1:11" ht="24.95" customHeight="1" x14ac:dyDescent="0.3">
      <c r="C303" s="55" t="s">
        <v>277</v>
      </c>
      <c r="D303" s="54">
        <f>[1]Data!R3247</f>
        <v>97.8</v>
      </c>
      <c r="E303" s="54" t="s">
        <v>43</v>
      </c>
    </row>
    <row r="304" spans="1:11" ht="24.95" customHeight="1" x14ac:dyDescent="0.3">
      <c r="C304" s="55" t="s">
        <v>278</v>
      </c>
      <c r="D304" s="54">
        <f>[1]Data!R3281</f>
        <v>24.2</v>
      </c>
      <c r="E304" s="54" t="s">
        <v>43</v>
      </c>
    </row>
    <row r="305" spans="1:6" ht="24.95" customHeight="1" x14ac:dyDescent="0.3">
      <c r="C305" s="55" t="s">
        <v>279</v>
      </c>
      <c r="D305" s="54">
        <f>[1]Elec.Data!K3481</f>
        <v>976.99666666666667</v>
      </c>
      <c r="E305" s="54" t="s">
        <v>186</v>
      </c>
    </row>
    <row r="306" spans="1:6" ht="24.95" customHeight="1" x14ac:dyDescent="0.3">
      <c r="C306" s="55" t="s">
        <v>280</v>
      </c>
      <c r="D306" s="54">
        <f>[1]Elec.Data!K3547</f>
        <v>170.5</v>
      </c>
      <c r="E306" s="54" t="s">
        <v>85</v>
      </c>
    </row>
    <row r="307" spans="1:6" ht="24.95" customHeight="1" x14ac:dyDescent="0.3">
      <c r="C307" s="55" t="s">
        <v>281</v>
      </c>
      <c r="D307" s="54">
        <f>[1]Elec.Data!K3468</f>
        <v>3202.05</v>
      </c>
      <c r="E307" s="54" t="s">
        <v>186</v>
      </c>
    </row>
    <row r="308" spans="1:6" ht="24.95" customHeight="1" x14ac:dyDescent="0.3">
      <c r="C308" s="55" t="s">
        <v>282</v>
      </c>
      <c r="D308" s="54">
        <f>[1]Data!K2936</f>
        <v>0</v>
      </c>
      <c r="E308" s="54" t="s">
        <v>43</v>
      </c>
    </row>
    <row r="309" spans="1:6" ht="24.95" customHeight="1" x14ac:dyDescent="0.3">
      <c r="C309" s="55" t="s">
        <v>283</v>
      </c>
      <c r="D309" s="54">
        <f>[1]Data!K2800</f>
        <v>0</v>
      </c>
      <c r="E309" s="54" t="s">
        <v>43</v>
      </c>
    </row>
    <row r="310" spans="1:6" ht="24.95" customHeight="1" x14ac:dyDescent="0.3">
      <c r="C310" s="55" t="s">
        <v>284</v>
      </c>
      <c r="D310" s="54">
        <f>[1]Data!R2943</f>
        <v>0</v>
      </c>
      <c r="E310" s="54" t="s">
        <v>43</v>
      </c>
    </row>
    <row r="311" spans="1:6" ht="24.95" customHeight="1" x14ac:dyDescent="0.3">
      <c r="C311" s="55" t="s">
        <v>285</v>
      </c>
      <c r="D311" s="54">
        <f>[1]Data!K3028</f>
        <v>63</v>
      </c>
      <c r="E311" s="54" t="s">
        <v>43</v>
      </c>
    </row>
    <row r="312" spans="1:6" ht="24.95" customHeight="1" x14ac:dyDescent="0.3">
      <c r="C312" s="55" t="s">
        <v>286</v>
      </c>
      <c r="D312" s="54">
        <f>[1]Data!K3009</f>
        <v>0</v>
      </c>
      <c r="E312" s="54" t="s">
        <v>43</v>
      </c>
    </row>
    <row r="313" spans="1:6" ht="24.95" customHeight="1" x14ac:dyDescent="0.3">
      <c r="C313" s="55" t="s">
        <v>287</v>
      </c>
      <c r="D313" s="54">
        <f>[1]Data!R3016</f>
        <v>0</v>
      </c>
      <c r="E313" s="54" t="s">
        <v>43</v>
      </c>
    </row>
    <row r="314" spans="1:6" ht="38.25" customHeight="1" x14ac:dyDescent="0.3">
      <c r="C314" s="63" t="s">
        <v>288</v>
      </c>
      <c r="D314" s="54" t="str">
        <f>[1]Data!K2832</f>
        <v>-</v>
      </c>
      <c r="E314" s="54" t="s">
        <v>43</v>
      </c>
    </row>
    <row r="315" spans="1:6" ht="24.95" customHeight="1" x14ac:dyDescent="0.3">
      <c r="C315" s="55" t="s">
        <v>289</v>
      </c>
      <c r="D315" s="54">
        <f>[1]Data!K1113</f>
        <v>310.20000000000005</v>
      </c>
    </row>
    <row r="316" spans="1:6" ht="24.95" customHeight="1" x14ac:dyDescent="0.3">
      <c r="C316" s="55" t="s">
        <v>290</v>
      </c>
      <c r="D316" s="54">
        <f>[1]Data!K1126</f>
        <v>0</v>
      </c>
    </row>
    <row r="317" spans="1:6" ht="24.95" customHeight="1" x14ac:dyDescent="0.3">
      <c r="C317" s="55" t="s">
        <v>291</v>
      </c>
      <c r="D317" s="54">
        <f>[1]Data!K2403</f>
        <v>0</v>
      </c>
    </row>
    <row r="318" spans="1:6" ht="24.95" customHeight="1" x14ac:dyDescent="0.3">
      <c r="C318" s="55" t="s">
        <v>292</v>
      </c>
      <c r="D318" s="54">
        <f>[1]Data!K2753</f>
        <v>0</v>
      </c>
    </row>
    <row r="319" spans="1:6" ht="79.5" customHeight="1" x14ac:dyDescent="0.3">
      <c r="C319" s="63" t="s">
        <v>293</v>
      </c>
      <c r="D319" s="54">
        <f>[1]Elec.Data!K3011</f>
        <v>1687.2541666666666</v>
      </c>
    </row>
    <row r="320" spans="1:6" s="61" customFormat="1" ht="81.75" customHeight="1" x14ac:dyDescent="0.3">
      <c r="A320" s="58"/>
      <c r="B320" s="58"/>
      <c r="C320" s="64" t="s">
        <v>294</v>
      </c>
      <c r="D320" s="58">
        <f>[1]Elec.Data!K3023</f>
        <v>1689.2541666666668</v>
      </c>
      <c r="E320" s="58"/>
      <c r="F320" s="60"/>
    </row>
    <row r="321" spans="1:11" s="61" customFormat="1" ht="62.25" customHeight="1" x14ac:dyDescent="0.3">
      <c r="A321" s="58"/>
      <c r="B321" s="58"/>
      <c r="C321" s="64" t="s">
        <v>295</v>
      </c>
      <c r="D321" s="58">
        <f>[1]Elec.Data!K3044</f>
        <v>1760.2541666666666</v>
      </c>
      <c r="E321" s="58"/>
      <c r="F321" s="60"/>
    </row>
    <row r="322" spans="1:11" s="61" customFormat="1" ht="76.5" customHeight="1" x14ac:dyDescent="0.3">
      <c r="A322" s="58"/>
      <c r="B322" s="58"/>
      <c r="C322" s="64" t="s">
        <v>296</v>
      </c>
      <c r="D322" s="58">
        <f>[1]Elec.Data!K3063</f>
        <v>3002.0049999999997</v>
      </c>
      <c r="E322" s="58"/>
      <c r="F322" s="60"/>
    </row>
    <row r="323" spans="1:11" ht="28.5" customHeight="1" x14ac:dyDescent="0.3">
      <c r="A323" s="58"/>
      <c r="B323" s="58"/>
      <c r="C323" s="64" t="s">
        <v>297</v>
      </c>
      <c r="D323" s="58">
        <f>[1]Elec.Data!K3092</f>
        <v>164.2</v>
      </c>
    </row>
    <row r="324" spans="1:11" ht="27.75" customHeight="1" x14ac:dyDescent="0.3">
      <c r="A324" s="58"/>
      <c r="B324" s="58"/>
      <c r="C324" s="64" t="s">
        <v>298</v>
      </c>
      <c r="D324" s="58">
        <f>[1]Elec.Data!K3105</f>
        <v>197.9</v>
      </c>
    </row>
    <row r="325" spans="1:11" ht="30.75" customHeight="1" x14ac:dyDescent="0.3">
      <c r="A325" s="58"/>
      <c r="B325" s="58"/>
      <c r="C325" s="64" t="s">
        <v>299</v>
      </c>
      <c r="D325" s="58">
        <f>[1]Elec.Data!K3119</f>
        <v>283.8</v>
      </c>
    </row>
    <row r="326" spans="1:11" ht="61.5" customHeight="1" x14ac:dyDescent="0.3">
      <c r="A326" s="58"/>
      <c r="B326" s="58"/>
      <c r="C326" s="64" t="s">
        <v>300</v>
      </c>
      <c r="D326" s="58">
        <f>[1]Elec.Data!K3173</f>
        <v>782</v>
      </c>
    </row>
    <row r="327" spans="1:11" ht="63" x14ac:dyDescent="0.3">
      <c r="A327" s="58"/>
      <c r="B327" s="58"/>
      <c r="C327" s="64" t="s">
        <v>301</v>
      </c>
      <c r="D327" s="58">
        <f>[1]Elec.Data!K3184</f>
        <v>867</v>
      </c>
    </row>
    <row r="328" spans="1:11" ht="57" customHeight="1" x14ac:dyDescent="0.3">
      <c r="A328" s="58"/>
      <c r="B328" s="58"/>
      <c r="C328" s="64" t="s">
        <v>302</v>
      </c>
      <c r="D328" s="58">
        <f>[1]Elec.Data!K3195</f>
        <v>935.99666666666667</v>
      </c>
    </row>
    <row r="329" spans="1:11" ht="65.25" customHeight="1" x14ac:dyDescent="0.3">
      <c r="C329" s="63" t="s">
        <v>303</v>
      </c>
      <c r="D329" s="54">
        <f>[1]Elec.Data!K3210</f>
        <v>1254.9966666666667</v>
      </c>
    </row>
    <row r="330" spans="1:11" ht="94.5" x14ac:dyDescent="0.3">
      <c r="C330" s="63" t="s">
        <v>304</v>
      </c>
      <c r="D330" s="54">
        <f>[1]Elec.Data!K3233</f>
        <v>4330.0006666666668</v>
      </c>
    </row>
    <row r="331" spans="1:11" ht="69.75" customHeight="1" x14ac:dyDescent="0.3">
      <c r="C331" s="63" t="s">
        <v>305</v>
      </c>
      <c r="D331" s="54">
        <f>[1]Elec.Data!K3221</f>
        <v>3430.0006666666663</v>
      </c>
    </row>
    <row r="332" spans="1:11" ht="42" customHeight="1" x14ac:dyDescent="0.3">
      <c r="C332" s="63" t="s">
        <v>306</v>
      </c>
      <c r="D332" s="54">
        <f>[1]Elec.Data!K3244</f>
        <v>160.00450000000001</v>
      </c>
    </row>
    <row r="333" spans="1:11" ht="41.25" customHeight="1" x14ac:dyDescent="0.3">
      <c r="C333" s="63" t="s">
        <v>307</v>
      </c>
      <c r="D333" s="54">
        <f>[1]Elec.Data!K3262</f>
        <v>287.00200000000001</v>
      </c>
    </row>
    <row r="334" spans="1:11" ht="50.1" customHeight="1" x14ac:dyDescent="0.3">
      <c r="C334" s="63" t="s">
        <v>308</v>
      </c>
      <c r="D334" s="54">
        <f>[1]Elec.Data!K3333</f>
        <v>223</v>
      </c>
    </row>
    <row r="335" spans="1:11" ht="50.1" customHeight="1" x14ac:dyDescent="0.3">
      <c r="C335" s="63" t="s">
        <v>309</v>
      </c>
      <c r="D335" s="54">
        <f>[1]Elec.Data!K3348</f>
        <v>559</v>
      </c>
      <c r="K335" s="26">
        <v>4367.8149999999996</v>
      </c>
    </row>
    <row r="336" spans="1:11" ht="50.1" customHeight="1" x14ac:dyDescent="0.3">
      <c r="C336" s="63" t="s">
        <v>310</v>
      </c>
      <c r="D336" s="54">
        <f>[1]Elec.Data!K3366</f>
        <v>308.99599999999998</v>
      </c>
    </row>
    <row r="337" spans="3:4" ht="50.1" customHeight="1" x14ac:dyDescent="0.3">
      <c r="C337" s="63" t="s">
        <v>311</v>
      </c>
      <c r="D337" s="54">
        <f>[1]Elec.Data!K3379</f>
        <v>572.04999999999995</v>
      </c>
    </row>
    <row r="338" spans="3:4" ht="50.1" customHeight="1" x14ac:dyDescent="0.3">
      <c r="C338" s="63" t="s">
        <v>312</v>
      </c>
      <c r="D338" s="54">
        <f>[1]Elec.Data!K3384</f>
        <v>1770</v>
      </c>
    </row>
    <row r="339" spans="3:4" ht="50.1" customHeight="1" x14ac:dyDescent="0.3">
      <c r="C339" s="63" t="s">
        <v>313</v>
      </c>
      <c r="D339" s="54">
        <f>[1]Elec.Data!K3389</f>
        <v>2180</v>
      </c>
    </row>
    <row r="340" spans="3:4" ht="50.1" customHeight="1" x14ac:dyDescent="0.3">
      <c r="C340" s="63" t="s">
        <v>314</v>
      </c>
      <c r="D340" s="54">
        <f>[1]Elec.Data!K3501</f>
        <v>108.00000000000001</v>
      </c>
    </row>
    <row r="341" spans="3:4" ht="50.1" customHeight="1" x14ac:dyDescent="0.3">
      <c r="C341" s="63" t="s">
        <v>315</v>
      </c>
      <c r="D341" s="54">
        <f>[1]Elec.Data!K3539</f>
        <v>195.5</v>
      </c>
    </row>
    <row r="342" spans="3:4" ht="50.1" customHeight="1" x14ac:dyDescent="0.3">
      <c r="C342" s="63" t="s">
        <v>316</v>
      </c>
      <c r="D342" s="54">
        <f>[1]Elec.Data!K3547</f>
        <v>170.5</v>
      </c>
    </row>
    <row r="343" spans="3:4" ht="50.1" customHeight="1" x14ac:dyDescent="0.3">
      <c r="C343" s="63" t="s">
        <v>317</v>
      </c>
      <c r="D343" s="54">
        <f>[1]Elec.Data!K3567</f>
        <v>109.6</v>
      </c>
    </row>
    <row r="344" spans="3:4" ht="50.1" customHeight="1" x14ac:dyDescent="0.3">
      <c r="C344" s="63" t="s">
        <v>318</v>
      </c>
      <c r="D344" s="54">
        <f>[1]Elec.Data!K3584</f>
        <v>81.399981481481475</v>
      </c>
    </row>
    <row r="345" spans="3:4" ht="50.1" customHeight="1" x14ac:dyDescent="0.3">
      <c r="C345" s="63" t="s">
        <v>319</v>
      </c>
      <c r="D345" s="54">
        <f>[1]Elec.Data!K3619</f>
        <v>1355.0040000000001</v>
      </c>
    </row>
    <row r="346" spans="3:4" ht="84.75" customHeight="1" x14ac:dyDescent="0.3">
      <c r="C346" s="63" t="s">
        <v>320</v>
      </c>
      <c r="D346" s="54">
        <f>[1]Elec.Data!K3650</f>
        <v>1473.0040000000001</v>
      </c>
    </row>
    <row r="347" spans="3:4" ht="50.1" customHeight="1" x14ac:dyDescent="0.3">
      <c r="C347" s="63" t="s">
        <v>321</v>
      </c>
      <c r="D347" s="54">
        <f>[1]Elec.Data!K3676</f>
        <v>4218.9920000000002</v>
      </c>
    </row>
    <row r="348" spans="3:4" ht="50.1" customHeight="1" x14ac:dyDescent="0.3">
      <c r="C348" s="63" t="s">
        <v>322</v>
      </c>
      <c r="D348" s="54">
        <f>[1]Elec.Data!K3695</f>
        <v>79.3</v>
      </c>
    </row>
    <row r="349" spans="3:4" ht="50.1" customHeight="1" x14ac:dyDescent="0.3">
      <c r="C349" s="63" t="s">
        <v>323</v>
      </c>
      <c r="D349" s="54">
        <f>[1]Elec.Data!K3702</f>
        <v>59.994999999999997</v>
      </c>
    </row>
    <row r="350" spans="3:4" ht="62.25" customHeight="1" x14ac:dyDescent="0.3">
      <c r="C350" s="63" t="s">
        <v>324</v>
      </c>
      <c r="D350" s="54">
        <f>[1]Elec.Data!K3727</f>
        <v>4970</v>
      </c>
    </row>
    <row r="351" spans="3:4" ht="50.1" customHeight="1" x14ac:dyDescent="0.3">
      <c r="C351" s="63" t="s">
        <v>325</v>
      </c>
      <c r="D351" s="54">
        <f>[1]Elec.Data!K3774</f>
        <v>731.00450000000001</v>
      </c>
    </row>
    <row r="352" spans="3:4" ht="50.1" customHeight="1" x14ac:dyDescent="0.3">
      <c r="C352" s="65" t="s">
        <v>326</v>
      </c>
      <c r="D352" s="54">
        <f>[1]Elec.Data!K3815</f>
        <v>685.55099999999993</v>
      </c>
    </row>
    <row r="353" spans="3:4" ht="50.1" customHeight="1" x14ac:dyDescent="0.3">
      <c r="C353" s="63" t="s">
        <v>327</v>
      </c>
      <c r="D353" s="54">
        <f>[1]Elec.Data!K3841</f>
        <v>689.05099999999993</v>
      </c>
    </row>
    <row r="354" spans="3:4" ht="61.5" customHeight="1" x14ac:dyDescent="0.3">
      <c r="C354" s="65" t="s">
        <v>328</v>
      </c>
      <c r="D354" s="54">
        <f>[1]Elec.Data!K3857</f>
        <v>735.5476666666666</v>
      </c>
    </row>
    <row r="355" spans="3:4" ht="50.1" customHeight="1" x14ac:dyDescent="0.3">
      <c r="C355" s="65" t="s">
        <v>329</v>
      </c>
      <c r="D355" s="54">
        <f>[1]Elec.Data!K3879</f>
        <v>788.55099999999993</v>
      </c>
    </row>
    <row r="356" spans="3:4" ht="63.75" customHeight="1" x14ac:dyDescent="0.3">
      <c r="C356" s="65" t="s">
        <v>330</v>
      </c>
      <c r="D356" s="54">
        <f>[1]Elec.Data!K3899</f>
        <v>1413.4016666666669</v>
      </c>
    </row>
    <row r="357" spans="3:4" ht="50.1" customHeight="1" x14ac:dyDescent="0.3">
      <c r="C357" s="65" t="s">
        <v>331</v>
      </c>
      <c r="D357" s="54">
        <f>[1]Elec.Data!K3918</f>
        <v>548.70022222222212</v>
      </c>
    </row>
    <row r="358" spans="3:4" ht="39.75" customHeight="1" x14ac:dyDescent="0.3">
      <c r="C358" s="65" t="s">
        <v>332</v>
      </c>
      <c r="D358" s="54">
        <f>[1]Elec.Data!K3942</f>
        <v>108.29996296296295</v>
      </c>
    </row>
    <row r="359" spans="3:4" ht="50.1" customHeight="1" x14ac:dyDescent="0.3">
      <c r="C359" s="63" t="s">
        <v>333</v>
      </c>
      <c r="D359" s="54">
        <f>[1]Elec.Data!K3953</f>
        <v>124.49996296296295</v>
      </c>
    </row>
    <row r="360" spans="3:4" ht="27" customHeight="1" x14ac:dyDescent="0.3">
      <c r="C360" s="63" t="s">
        <v>334</v>
      </c>
      <c r="D360" s="54">
        <f>[1]Data!R382</f>
        <v>10.7796</v>
      </c>
    </row>
    <row r="361" spans="3:4" ht="27" customHeight="1" x14ac:dyDescent="0.3">
      <c r="C361" s="63" t="s">
        <v>335</v>
      </c>
      <c r="D361" s="54">
        <f>D360+D363</f>
        <v>10.7796</v>
      </c>
    </row>
    <row r="362" spans="3:4" ht="21.75" customHeight="1" x14ac:dyDescent="0.3">
      <c r="C362" s="63" t="s">
        <v>336</v>
      </c>
      <c r="D362" s="54">
        <f>[1]Data!R396</f>
        <v>15.661900000000001</v>
      </c>
    </row>
    <row r="363" spans="3:4" ht="21.75" customHeight="1" x14ac:dyDescent="0.3">
      <c r="C363" s="63" t="s">
        <v>337</v>
      </c>
      <c r="D363" s="54">
        <f>[1]Data!I3114</f>
        <v>0</v>
      </c>
    </row>
    <row r="364" spans="3:4" ht="21.75" customHeight="1" x14ac:dyDescent="0.3">
      <c r="C364" s="63" t="s">
        <v>338</v>
      </c>
      <c r="D364" s="54">
        <f>[1]Data!I3140</f>
        <v>0</v>
      </c>
    </row>
    <row r="365" spans="3:4" ht="21.75" customHeight="1" x14ac:dyDescent="0.3">
      <c r="C365" s="63" t="s">
        <v>339</v>
      </c>
      <c r="D365" s="54">
        <f>[1]Data!I3154</f>
        <v>0</v>
      </c>
    </row>
    <row r="366" spans="3:4" ht="24" customHeight="1" x14ac:dyDescent="0.3">
      <c r="C366" s="63" t="s">
        <v>340</v>
      </c>
      <c r="D366" s="54">
        <f>[1]Data!K3130</f>
        <v>337.95300000000003</v>
      </c>
    </row>
    <row r="367" spans="3:4" ht="22.5" customHeight="1" x14ac:dyDescent="0.3">
      <c r="C367" s="63" t="s">
        <v>341</v>
      </c>
      <c r="D367" s="54">
        <f>[1]Data!K3117</f>
        <v>252.7</v>
      </c>
    </row>
    <row r="368" spans="3:4" ht="22.5" customHeight="1" x14ac:dyDescent="0.3">
      <c r="C368" s="55" t="s">
        <v>342</v>
      </c>
      <c r="D368" s="54">
        <f>[1]Data!K3144</f>
        <v>0</v>
      </c>
    </row>
    <row r="369" spans="3:11" ht="24.75" customHeight="1" x14ac:dyDescent="0.3">
      <c r="C369" s="55" t="s">
        <v>343</v>
      </c>
      <c r="D369" s="54">
        <f>[1]Data!K3189</f>
        <v>204</v>
      </c>
    </row>
    <row r="370" spans="3:11" ht="26.25" customHeight="1" x14ac:dyDescent="0.3">
      <c r="C370" s="55" t="s">
        <v>344</v>
      </c>
      <c r="D370" s="54">
        <f>[1]Data!K3158</f>
        <v>0</v>
      </c>
    </row>
    <row r="371" spans="3:11" ht="26.25" customHeight="1" x14ac:dyDescent="0.3">
      <c r="D371" s="54">
        <f>[1]Data!K3173</f>
        <v>992.2</v>
      </c>
    </row>
    <row r="372" spans="3:11" ht="26.25" customHeight="1" x14ac:dyDescent="0.3">
      <c r="C372" s="55" t="s">
        <v>345</v>
      </c>
      <c r="D372" s="54">
        <f>[1]Data!K3217</f>
        <v>0</v>
      </c>
    </row>
    <row r="374" spans="3:11" x14ac:dyDescent="0.3">
      <c r="K374" s="26">
        <v>510.07629859999997</v>
      </c>
    </row>
    <row r="387" spans="11:11" x14ac:dyDescent="0.3">
      <c r="K387" s="26">
        <v>3142.5569999999998</v>
      </c>
    </row>
    <row r="399" spans="11:11" x14ac:dyDescent="0.3">
      <c r="K399" s="26">
        <v>255.65191999999996</v>
      </c>
    </row>
    <row r="400" spans="11:11" x14ac:dyDescent="0.3">
      <c r="K400" s="26">
        <v>2386.5140000000001</v>
      </c>
    </row>
    <row r="403" spans="11:11" x14ac:dyDescent="0.3">
      <c r="K403" s="26">
        <v>133.54076000000001</v>
      </c>
    </row>
    <row r="404" spans="11:11" x14ac:dyDescent="0.3">
      <c r="K404" s="26">
        <v>159.21396000000001</v>
      </c>
    </row>
    <row r="408" spans="11:11" x14ac:dyDescent="0.3">
      <c r="K408" s="26">
        <v>57</v>
      </c>
    </row>
    <row r="409" spans="11:11" x14ac:dyDescent="0.3">
      <c r="K409" s="26">
        <v>93.706100000000021</v>
      </c>
    </row>
    <row r="420" spans="11:11" x14ac:dyDescent="0.3">
      <c r="K420" s="26">
        <v>6300</v>
      </c>
    </row>
    <row r="422" spans="11:11" x14ac:dyDescent="0.3">
      <c r="K422" s="26">
        <v>159.99</v>
      </c>
    </row>
    <row r="427" spans="11:11" x14ac:dyDescent="0.3">
      <c r="K427" s="26">
        <v>34</v>
      </c>
    </row>
    <row r="474" spans="11:11" x14ac:dyDescent="0.3">
      <c r="K474" s="38"/>
    </row>
    <row r="480" spans="11:11" x14ac:dyDescent="0.3">
      <c r="K480" s="26">
        <v>416.66905000000003</v>
      </c>
    </row>
    <row r="481" spans="11:11" x14ac:dyDescent="0.3">
      <c r="K481" s="26">
        <v>488.68405000000001</v>
      </c>
    </row>
    <row r="482" spans="11:11" x14ac:dyDescent="0.3">
      <c r="K482" s="26">
        <v>586.42085999999995</v>
      </c>
    </row>
    <row r="502" spans="11:11" x14ac:dyDescent="0.3">
      <c r="K502" s="26">
        <v>913.43161290322575</v>
      </c>
    </row>
    <row r="503" spans="11:11" x14ac:dyDescent="0.3">
      <c r="K503" s="26">
        <v>58099.199999999997</v>
      </c>
    </row>
    <row r="505" spans="11:11" x14ac:dyDescent="0.3">
      <c r="K505" s="26">
        <v>139.1575</v>
      </c>
    </row>
    <row r="506" spans="11:11" x14ac:dyDescent="0.3">
      <c r="K506" s="38"/>
    </row>
    <row r="507" spans="11:11" x14ac:dyDescent="0.3">
      <c r="K507" s="38"/>
    </row>
    <row r="509" spans="11:11" x14ac:dyDescent="0.3">
      <c r="K509" s="26">
        <v>663</v>
      </c>
    </row>
    <row r="510" spans="11:11" x14ac:dyDescent="0.3">
      <c r="K510" s="26">
        <v>301</v>
      </c>
    </row>
  </sheetData>
  <autoFilter ref="A3:F372"/>
  <mergeCells count="1">
    <mergeCell ref="A1:F1"/>
  </mergeCells>
  <printOptions horizontalCentered="1"/>
  <pageMargins left="0.47244094488188998" right="0.47244094488188998" top="0.43307086614173201" bottom="0.43307086614173201" header="0.23622047244094499" footer="0.196850393700787"/>
  <pageSetup paperSize="9" scale="96" fitToHeight="2" orientation="portrait" r:id="rId1"/>
  <headerFooter alignWithMargins="0">
    <oddHeader>&amp;R&amp;P</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K313"/>
  <sheetViews>
    <sheetView view="pageBreakPreview" topLeftCell="A153" zoomScale="115" zoomScaleSheetLayoutView="115" workbookViewId="0">
      <selection activeCell="A159" sqref="A159:XFD159"/>
    </sheetView>
  </sheetViews>
  <sheetFormatPr defaultRowHeight="16.5" x14ac:dyDescent="0.3"/>
  <cols>
    <col min="1" max="1" width="6.75" style="66" customWidth="1"/>
    <col min="2" max="2" width="44.5" style="72" customWidth="1"/>
    <col min="3" max="4" width="3.5" style="66" customWidth="1"/>
    <col min="5" max="5" width="6.25" style="66" customWidth="1"/>
    <col min="6" max="7" width="7.375" style="66" customWidth="1"/>
    <col min="8" max="8" width="9.25" style="71" customWidth="1"/>
    <col min="9" max="9" width="7.375" style="71" customWidth="1"/>
    <col min="10" max="16384" width="9" style="66"/>
  </cols>
  <sheetData>
    <row r="1" spans="1:11" ht="26.25" hidden="1" customHeight="1" x14ac:dyDescent="0.3">
      <c r="A1" s="368" t="s">
        <v>346</v>
      </c>
      <c r="B1" s="368"/>
      <c r="C1" s="368"/>
      <c r="D1" s="368"/>
      <c r="E1" s="368"/>
      <c r="F1" s="368"/>
      <c r="G1" s="368"/>
      <c r="H1" s="368"/>
      <c r="I1" s="368"/>
    </row>
    <row r="2" spans="1:11" ht="23.25" hidden="1" customHeight="1" x14ac:dyDescent="0.3">
      <c r="A2" s="369" t="s">
        <v>347</v>
      </c>
      <c r="B2" s="369"/>
      <c r="C2" s="369"/>
      <c r="D2" s="369"/>
      <c r="E2" s="369"/>
      <c r="F2" s="369"/>
      <c r="G2" s="369"/>
      <c r="H2" s="369"/>
      <c r="I2" s="369"/>
    </row>
    <row r="3" spans="1:11" ht="49.5" customHeight="1" x14ac:dyDescent="0.3">
      <c r="A3" s="370" t="s">
        <v>546</v>
      </c>
      <c r="B3" s="371"/>
      <c r="C3" s="371"/>
      <c r="D3" s="371"/>
      <c r="E3" s="371"/>
      <c r="F3" s="371"/>
      <c r="G3" s="371"/>
      <c r="H3" s="371"/>
      <c r="I3" s="372"/>
      <c r="K3" s="67"/>
    </row>
    <row r="4" spans="1:11" ht="17.25" customHeight="1" x14ac:dyDescent="0.3">
      <c r="A4" s="368" t="s">
        <v>348</v>
      </c>
      <c r="B4" s="368"/>
      <c r="C4" s="368"/>
      <c r="D4" s="368"/>
      <c r="E4" s="368"/>
      <c r="F4" s="368"/>
      <c r="G4" s="368"/>
      <c r="H4" s="368"/>
      <c r="I4" s="368"/>
      <c r="K4" s="67"/>
    </row>
    <row r="5" spans="1:11" ht="25.5" customHeight="1" x14ac:dyDescent="0.3">
      <c r="A5" s="369" t="s">
        <v>349</v>
      </c>
      <c r="B5" s="369" t="s">
        <v>350</v>
      </c>
      <c r="C5" s="369" t="s">
        <v>351</v>
      </c>
      <c r="D5" s="369"/>
      <c r="E5" s="369"/>
      <c r="F5" s="369" t="s">
        <v>352</v>
      </c>
      <c r="G5" s="369"/>
      <c r="H5" s="369"/>
      <c r="I5" s="373" t="s">
        <v>13</v>
      </c>
    </row>
    <row r="6" spans="1:11" ht="25.5" customHeight="1" x14ac:dyDescent="0.3">
      <c r="A6" s="369"/>
      <c r="B6" s="369"/>
      <c r="C6" s="369"/>
      <c r="D6" s="369"/>
      <c r="E6" s="369"/>
      <c r="F6" s="5" t="s">
        <v>10</v>
      </c>
      <c r="G6" s="5" t="s">
        <v>11</v>
      </c>
      <c r="H6" s="68" t="s">
        <v>12</v>
      </c>
      <c r="I6" s="373"/>
    </row>
    <row r="7" spans="1:11" s="80" customFormat="1" ht="30.75" customHeight="1" x14ac:dyDescent="0.3">
      <c r="A7" s="84">
        <v>1</v>
      </c>
      <c r="B7" s="146" t="s">
        <v>435</v>
      </c>
      <c r="C7" s="86"/>
      <c r="D7" s="86"/>
      <c r="E7" s="86"/>
      <c r="F7" s="87"/>
      <c r="G7" s="87"/>
      <c r="H7" s="87"/>
      <c r="I7" s="87"/>
    </row>
    <row r="8" spans="1:11" s="80" customFormat="1" ht="30.75" customHeight="1" x14ac:dyDescent="0.3">
      <c r="A8" s="84"/>
      <c r="B8" s="85" t="s">
        <v>88</v>
      </c>
      <c r="C8" s="86"/>
      <c r="D8" s="86"/>
      <c r="E8" s="86"/>
      <c r="F8" s="87"/>
      <c r="G8" s="87"/>
      <c r="H8" s="87"/>
      <c r="I8" s="87"/>
    </row>
    <row r="9" spans="1:11" s="80" customFormat="1" ht="30.75" customHeight="1" x14ac:dyDescent="0.3">
      <c r="A9" s="162"/>
      <c r="B9" s="166" t="s">
        <v>503</v>
      </c>
      <c r="C9" s="167">
        <v>1</v>
      </c>
      <c r="D9" s="167"/>
      <c r="E9" s="167">
        <v>3</v>
      </c>
      <c r="F9" s="168">
        <v>2</v>
      </c>
      <c r="G9" s="168">
        <v>2</v>
      </c>
      <c r="H9" s="168">
        <v>0.9</v>
      </c>
      <c r="I9" s="169">
        <f>PRODUCT(C9:H9)</f>
        <v>10.8</v>
      </c>
    </row>
    <row r="10" spans="1:11" s="80" customFormat="1" ht="30.75" customHeight="1" x14ac:dyDescent="0.3">
      <c r="A10" s="162"/>
      <c r="B10" s="155"/>
      <c r="C10" s="155"/>
      <c r="D10" s="155"/>
      <c r="E10" s="155"/>
      <c r="F10" s="155"/>
      <c r="G10" s="159"/>
      <c r="H10" s="160" t="s">
        <v>8</v>
      </c>
      <c r="I10" s="136">
        <f>SUM(I9:I9)</f>
        <v>10.8</v>
      </c>
    </row>
    <row r="11" spans="1:11" s="80" customFormat="1" ht="30.75" customHeight="1" x14ac:dyDescent="0.3">
      <c r="A11" s="162"/>
      <c r="B11" s="155"/>
      <c r="C11" s="155"/>
      <c r="D11" s="155"/>
      <c r="E11" s="155"/>
      <c r="F11" s="155"/>
      <c r="G11" s="135" t="s">
        <v>15</v>
      </c>
      <c r="H11" s="136">
        <f>CEILING(I10,0.1)</f>
        <v>10.8</v>
      </c>
      <c r="I11" s="161" t="s">
        <v>213</v>
      </c>
    </row>
    <row r="12" spans="1:11" s="80" customFormat="1" ht="30.75" customHeight="1" x14ac:dyDescent="0.3">
      <c r="A12" s="162"/>
      <c r="B12" s="163"/>
      <c r="C12" s="164"/>
      <c r="D12" s="164"/>
      <c r="E12" s="164"/>
      <c r="F12" s="165"/>
      <c r="G12" s="165"/>
      <c r="H12" s="165"/>
      <c r="I12" s="165"/>
    </row>
    <row r="13" spans="1:11" s="80" customFormat="1" ht="30.75" customHeight="1" x14ac:dyDescent="0.3">
      <c r="A13" s="14">
        <v>2</v>
      </c>
      <c r="B13" s="15" t="s">
        <v>547</v>
      </c>
      <c r="C13" s="8"/>
      <c r="D13" s="9"/>
      <c r="E13" s="8"/>
      <c r="F13" s="10"/>
      <c r="G13" s="10"/>
      <c r="H13" s="10"/>
      <c r="I13" s="11"/>
    </row>
    <row r="14" spans="1:11" s="80" customFormat="1" ht="30.75" customHeight="1" x14ac:dyDescent="0.3">
      <c r="A14" s="6"/>
      <c r="B14" s="7" t="s">
        <v>484</v>
      </c>
      <c r="C14" s="8">
        <v>2</v>
      </c>
      <c r="D14" s="9" t="s">
        <v>14</v>
      </c>
      <c r="E14" s="8">
        <v>1</v>
      </c>
      <c r="F14" s="10">
        <v>15.1</v>
      </c>
      <c r="G14" s="10">
        <v>4.0999999999999996</v>
      </c>
      <c r="H14" s="10">
        <v>1.5</v>
      </c>
      <c r="I14" s="11">
        <f>PRODUCT(C14:H14)</f>
        <v>185.73</v>
      </c>
    </row>
    <row r="15" spans="1:11" s="80" customFormat="1" ht="30.75" customHeight="1" x14ac:dyDescent="0.3">
      <c r="A15" s="6"/>
      <c r="B15" s="7" t="s">
        <v>16</v>
      </c>
      <c r="C15" s="8">
        <v>2</v>
      </c>
      <c r="D15" s="9" t="s">
        <v>14</v>
      </c>
      <c r="E15" s="8">
        <v>2</v>
      </c>
      <c r="F15" s="10">
        <v>1.26</v>
      </c>
      <c r="G15" s="10">
        <v>0.61</v>
      </c>
      <c r="H15" s="10">
        <v>1.5</v>
      </c>
      <c r="I15" s="11">
        <f>PRODUCT(C15:H15)</f>
        <v>4.6115999999999993</v>
      </c>
    </row>
    <row r="16" spans="1:11" s="80" customFormat="1" ht="30.75" customHeight="1" x14ac:dyDescent="0.3">
      <c r="A16" s="6"/>
      <c r="B16" s="7" t="s">
        <v>27</v>
      </c>
      <c r="C16" s="8">
        <v>2</v>
      </c>
      <c r="D16" s="9" t="s">
        <v>14</v>
      </c>
      <c r="E16" s="8">
        <v>46</v>
      </c>
      <c r="F16" s="10">
        <v>1.36</v>
      </c>
      <c r="G16" s="10">
        <v>1.36</v>
      </c>
      <c r="H16" s="10">
        <v>0.9</v>
      </c>
      <c r="I16" s="11">
        <f>PRODUCT(C16:H16)</f>
        <v>153.14688000000001</v>
      </c>
    </row>
    <row r="17" spans="1:9" s="80" customFormat="1" ht="30.75" customHeight="1" x14ac:dyDescent="0.3">
      <c r="A17" s="6"/>
      <c r="B17" s="16" t="s">
        <v>17</v>
      </c>
      <c r="C17" s="8">
        <v>2</v>
      </c>
      <c r="D17" s="9" t="s">
        <v>14</v>
      </c>
      <c r="E17" s="8">
        <v>2</v>
      </c>
      <c r="F17" s="10">
        <v>27</v>
      </c>
      <c r="G17" s="10">
        <v>1</v>
      </c>
      <c r="H17" s="10">
        <v>0.7</v>
      </c>
      <c r="I17" s="11">
        <f>PRODUCT(C17:H17)</f>
        <v>75.599999999999994</v>
      </c>
    </row>
    <row r="18" spans="1:9" s="80" customFormat="1" ht="30.75" customHeight="1" x14ac:dyDescent="0.3">
      <c r="A18" s="6"/>
      <c r="B18" s="16" t="s">
        <v>528</v>
      </c>
      <c r="C18" s="8">
        <v>1</v>
      </c>
      <c r="D18" s="9" t="s">
        <v>14</v>
      </c>
      <c r="E18" s="8">
        <v>3</v>
      </c>
      <c r="F18" s="10">
        <v>35</v>
      </c>
      <c r="G18" s="10">
        <v>0.6</v>
      </c>
      <c r="H18" s="10">
        <v>0.9</v>
      </c>
      <c r="I18" s="11">
        <f>PRODUCT(C18:H18)</f>
        <v>56.7</v>
      </c>
    </row>
    <row r="19" spans="1:9" s="80" customFormat="1" ht="30.75" customHeight="1" x14ac:dyDescent="0.3">
      <c r="A19" s="6"/>
      <c r="B19" s="7"/>
      <c r="C19" s="8"/>
      <c r="D19" s="9"/>
      <c r="E19" s="8"/>
      <c r="F19" s="10"/>
      <c r="G19" s="10"/>
      <c r="H19" s="17"/>
      <c r="I19" s="13">
        <f>SUM(I14:I18)</f>
        <v>475.78847999999999</v>
      </c>
    </row>
    <row r="20" spans="1:9" s="80" customFormat="1" ht="30.75" customHeight="1" x14ac:dyDescent="0.3">
      <c r="A20" s="6"/>
      <c r="B20" s="7"/>
      <c r="C20" s="8"/>
      <c r="D20" s="9"/>
      <c r="E20" s="8"/>
      <c r="F20" s="10"/>
      <c r="G20" s="12" t="s">
        <v>15</v>
      </c>
      <c r="H20" s="13">
        <f>CEILING(I19,0.1)</f>
        <v>475.8</v>
      </c>
      <c r="I20" s="13" t="s">
        <v>5</v>
      </c>
    </row>
    <row r="21" spans="1:9" s="80" customFormat="1" ht="30.75" customHeight="1" x14ac:dyDescent="0.3">
      <c r="A21" s="14">
        <v>3</v>
      </c>
      <c r="B21" s="18" t="s">
        <v>18</v>
      </c>
      <c r="C21" s="8"/>
      <c r="D21" s="9"/>
      <c r="E21" s="8"/>
      <c r="F21" s="10"/>
      <c r="G21" s="10"/>
      <c r="H21" s="10"/>
      <c r="I21" s="11"/>
    </row>
    <row r="22" spans="1:9" s="80" customFormat="1" ht="30.75" customHeight="1" x14ac:dyDescent="0.3">
      <c r="A22" s="6"/>
      <c r="B22" s="7" t="s">
        <v>19</v>
      </c>
      <c r="C22" s="8">
        <v>2</v>
      </c>
      <c r="D22" s="9" t="s">
        <v>14</v>
      </c>
      <c r="E22" s="8">
        <v>2</v>
      </c>
      <c r="F22" s="10">
        <v>27</v>
      </c>
      <c r="G22" s="10">
        <v>1</v>
      </c>
      <c r="H22" s="10">
        <v>0.4</v>
      </c>
      <c r="I22" s="11">
        <f>PRODUCT(C22:H22)</f>
        <v>43.2</v>
      </c>
    </row>
    <row r="23" spans="1:9" s="80" customFormat="1" ht="30.75" customHeight="1" x14ac:dyDescent="0.3">
      <c r="A23" s="6"/>
      <c r="B23" s="7"/>
      <c r="C23" s="8"/>
      <c r="D23" s="9"/>
      <c r="E23" s="8"/>
      <c r="F23" s="10"/>
      <c r="G23" s="12" t="s">
        <v>15</v>
      </c>
      <c r="H23" s="13">
        <f>CEILING(I22,0.1)</f>
        <v>43.2</v>
      </c>
      <c r="I23" s="13" t="s">
        <v>5</v>
      </c>
    </row>
    <row r="24" spans="1:9" s="80" customFormat="1" ht="30.75" customHeight="1" x14ac:dyDescent="0.3">
      <c r="A24" s="140">
        <v>4</v>
      </c>
      <c r="B24" s="18" t="s">
        <v>20</v>
      </c>
      <c r="C24" s="8"/>
      <c r="D24" s="9"/>
      <c r="E24" s="8"/>
      <c r="F24" s="10"/>
      <c r="G24" s="10"/>
      <c r="H24" s="10"/>
      <c r="I24" s="11"/>
    </row>
    <row r="25" spans="1:9" s="80" customFormat="1" ht="30.75" customHeight="1" x14ac:dyDescent="0.3">
      <c r="A25" s="140"/>
      <c r="B25" s="7" t="s">
        <v>21</v>
      </c>
      <c r="C25" s="8">
        <v>2</v>
      </c>
      <c r="D25" s="9" t="s">
        <v>14</v>
      </c>
      <c r="E25" s="8">
        <v>1</v>
      </c>
      <c r="F25" s="10">
        <v>27</v>
      </c>
      <c r="G25" s="10">
        <v>1</v>
      </c>
      <c r="H25" s="10">
        <v>0.3</v>
      </c>
      <c r="I25" s="11">
        <f>PRODUCT(C25:H25)</f>
        <v>16.2</v>
      </c>
    </row>
    <row r="26" spans="1:9" s="80" customFormat="1" ht="30.75" customHeight="1" x14ac:dyDescent="0.3">
      <c r="A26" s="140"/>
      <c r="B26" s="7"/>
      <c r="C26" s="8"/>
      <c r="D26" s="9"/>
      <c r="E26" s="8"/>
      <c r="F26" s="10"/>
      <c r="G26" s="12" t="s">
        <v>15</v>
      </c>
      <c r="H26" s="13">
        <f>CEILING(I25,0.1)</f>
        <v>16.2</v>
      </c>
      <c r="I26" s="13" t="s">
        <v>5</v>
      </c>
    </row>
    <row r="27" spans="1:9" s="80" customFormat="1" ht="30.75" customHeight="1" x14ac:dyDescent="0.3">
      <c r="A27" s="14">
        <v>5</v>
      </c>
      <c r="B27" s="18" t="s">
        <v>22</v>
      </c>
      <c r="C27" s="8"/>
      <c r="D27" s="9"/>
      <c r="E27" s="8"/>
      <c r="F27" s="10"/>
      <c r="G27" s="10"/>
      <c r="H27" s="10"/>
      <c r="I27" s="11"/>
    </row>
    <row r="28" spans="1:9" s="80" customFormat="1" ht="30.75" customHeight="1" x14ac:dyDescent="0.3">
      <c r="A28" s="6"/>
      <c r="B28" s="16" t="s">
        <v>21</v>
      </c>
      <c r="C28" s="8">
        <v>2</v>
      </c>
      <c r="D28" s="9" t="s">
        <v>14</v>
      </c>
      <c r="E28" s="8">
        <v>1</v>
      </c>
      <c r="F28" s="10">
        <v>27</v>
      </c>
      <c r="G28" s="10">
        <v>1</v>
      </c>
      <c r="H28" s="10">
        <v>0.3</v>
      </c>
      <c r="I28" s="11">
        <f>PRODUCT(C28:H28)</f>
        <v>16.2</v>
      </c>
    </row>
    <row r="29" spans="1:9" s="80" customFormat="1" ht="30.75" customHeight="1" x14ac:dyDescent="0.3">
      <c r="A29" s="6"/>
      <c r="B29" s="7"/>
      <c r="C29" s="8"/>
      <c r="D29" s="9"/>
      <c r="E29" s="8"/>
      <c r="F29" s="10"/>
      <c r="G29" s="12" t="s">
        <v>15</v>
      </c>
      <c r="H29" s="13">
        <f>CEILING(I28,0.1)</f>
        <v>16.2</v>
      </c>
      <c r="I29" s="13" t="s">
        <v>5</v>
      </c>
    </row>
    <row r="30" spans="1:9" s="80" customFormat="1" ht="30.75" customHeight="1" x14ac:dyDescent="0.3">
      <c r="A30" s="14">
        <v>6</v>
      </c>
      <c r="B30" s="18" t="s">
        <v>23</v>
      </c>
      <c r="C30" s="8"/>
      <c r="D30" s="9"/>
      <c r="E30" s="8"/>
      <c r="F30" s="10"/>
      <c r="G30" s="10"/>
      <c r="H30" s="10"/>
      <c r="I30" s="11"/>
    </row>
    <row r="31" spans="1:9" s="80" customFormat="1" ht="30.75" customHeight="1" x14ac:dyDescent="0.3">
      <c r="A31" s="6"/>
      <c r="B31" s="7" t="s">
        <v>24</v>
      </c>
      <c r="C31" s="8">
        <v>2</v>
      </c>
      <c r="D31" s="9" t="s">
        <v>14</v>
      </c>
      <c r="E31" s="8">
        <v>2</v>
      </c>
      <c r="F31" s="10">
        <v>1.26</v>
      </c>
      <c r="G31" s="10">
        <v>0.93</v>
      </c>
      <c r="H31" s="10">
        <v>0.15</v>
      </c>
      <c r="I31" s="11">
        <f>PRODUCT(C31:H31)</f>
        <v>0.70308000000000004</v>
      </c>
    </row>
    <row r="32" spans="1:9" s="80" customFormat="1" ht="30.75" customHeight="1" x14ac:dyDescent="0.3">
      <c r="A32" s="6"/>
      <c r="B32" s="7" t="s">
        <v>27</v>
      </c>
      <c r="C32" s="8">
        <v>2</v>
      </c>
      <c r="D32" s="9" t="s">
        <v>14</v>
      </c>
      <c r="E32" s="8">
        <v>46</v>
      </c>
      <c r="F32" s="10">
        <v>1.36</v>
      </c>
      <c r="G32" s="10">
        <v>1.36</v>
      </c>
      <c r="H32" s="10">
        <v>0.1</v>
      </c>
      <c r="I32" s="11">
        <f>PRODUCT(C32:H32)</f>
        <v>17.016320000000004</v>
      </c>
    </row>
    <row r="33" spans="1:9" s="80" customFormat="1" ht="30.75" customHeight="1" x14ac:dyDescent="0.3">
      <c r="A33" s="6"/>
      <c r="B33" s="166" t="s">
        <v>503</v>
      </c>
      <c r="C33" s="167">
        <v>1</v>
      </c>
      <c r="D33" s="167"/>
      <c r="E33" s="167">
        <v>3</v>
      </c>
      <c r="F33" s="168">
        <v>2</v>
      </c>
      <c r="G33" s="168">
        <v>2</v>
      </c>
      <c r="H33" s="168">
        <v>0.15</v>
      </c>
      <c r="I33" s="169">
        <f>PRODUCT(C33:H33)</f>
        <v>1.7999999999999998</v>
      </c>
    </row>
    <row r="34" spans="1:9" s="80" customFormat="1" ht="30.75" customHeight="1" x14ac:dyDescent="0.3">
      <c r="A34" s="6"/>
      <c r="B34" s="166" t="s">
        <v>504</v>
      </c>
      <c r="C34" s="167">
        <v>1</v>
      </c>
      <c r="D34" s="167" t="s">
        <v>14</v>
      </c>
      <c r="E34" s="167">
        <v>1</v>
      </c>
      <c r="F34" s="168">
        <v>4.5199999999999996</v>
      </c>
      <c r="G34" s="168">
        <v>0.38</v>
      </c>
      <c r="H34" s="168">
        <v>0.1</v>
      </c>
      <c r="I34" s="169">
        <f>PRODUCT(C34:H34)</f>
        <v>0.17176</v>
      </c>
    </row>
    <row r="35" spans="1:9" s="80" customFormat="1" ht="30.75" customHeight="1" x14ac:dyDescent="0.3">
      <c r="A35" s="6"/>
      <c r="B35" s="16" t="s">
        <v>528</v>
      </c>
      <c r="C35" s="8">
        <v>1</v>
      </c>
      <c r="D35" s="9" t="s">
        <v>14</v>
      </c>
      <c r="E35" s="8">
        <v>3</v>
      </c>
      <c r="F35" s="11">
        <v>35</v>
      </c>
      <c r="G35" s="10">
        <v>0.6</v>
      </c>
      <c r="H35" s="10">
        <v>0.15</v>
      </c>
      <c r="I35" s="11">
        <f>PRODUCT(C35:H35)</f>
        <v>9.4499999999999993</v>
      </c>
    </row>
    <row r="36" spans="1:9" s="80" customFormat="1" ht="30.75" customHeight="1" x14ac:dyDescent="0.3">
      <c r="A36" s="6"/>
      <c r="B36" s="7"/>
      <c r="C36" s="19"/>
      <c r="D36" s="20"/>
      <c r="E36" s="19"/>
      <c r="F36" s="19"/>
      <c r="G36" s="19"/>
      <c r="H36" s="19"/>
      <c r="I36" s="209">
        <f>SUM(I31:I35)</f>
        <v>29.141160000000003</v>
      </c>
    </row>
    <row r="37" spans="1:9" s="80" customFormat="1" ht="30.75" customHeight="1" x14ac:dyDescent="0.3">
      <c r="A37" s="6"/>
      <c r="B37" s="7"/>
      <c r="C37" s="8"/>
      <c r="D37" s="9"/>
      <c r="E37" s="8"/>
      <c r="F37" s="10"/>
      <c r="G37" s="12" t="s">
        <v>15</v>
      </c>
      <c r="H37" s="13">
        <f>CEILING(I36,0.1)</f>
        <v>29.200000000000003</v>
      </c>
      <c r="I37" s="13" t="s">
        <v>5</v>
      </c>
    </row>
    <row r="38" spans="1:9" s="80" customFormat="1" ht="30.75" customHeight="1" x14ac:dyDescent="0.3">
      <c r="A38" s="14">
        <v>7</v>
      </c>
      <c r="B38" s="18" t="s">
        <v>25</v>
      </c>
      <c r="C38" s="8">
        <v>2</v>
      </c>
      <c r="D38" s="9" t="s">
        <v>14</v>
      </c>
      <c r="E38" s="8">
        <v>1</v>
      </c>
      <c r="F38" s="10">
        <v>15.1</v>
      </c>
      <c r="G38" s="10">
        <v>4.0999999999999996</v>
      </c>
      <c r="H38" s="11">
        <v>0.23</v>
      </c>
      <c r="I38" s="11">
        <f>PRODUCT(C38:H38)</f>
        <v>28.4786</v>
      </c>
    </row>
    <row r="39" spans="1:9" s="80" customFormat="1" ht="30.75" customHeight="1" x14ac:dyDescent="0.3">
      <c r="A39" s="6"/>
      <c r="B39" s="7"/>
      <c r="C39" s="8"/>
      <c r="D39" s="9"/>
      <c r="E39" s="8"/>
      <c r="F39" s="10"/>
      <c r="G39" s="12" t="s">
        <v>15</v>
      </c>
      <c r="H39" s="13">
        <f>CEILING(I38,0.1)</f>
        <v>28.5</v>
      </c>
      <c r="I39" s="13" t="s">
        <v>5</v>
      </c>
    </row>
    <row r="40" spans="1:9" s="80" customFormat="1" ht="30.75" customHeight="1" x14ac:dyDescent="0.3">
      <c r="A40" s="14">
        <v>8</v>
      </c>
      <c r="B40" s="18" t="s">
        <v>26</v>
      </c>
      <c r="C40" s="8"/>
      <c r="D40" s="9"/>
      <c r="E40" s="8"/>
      <c r="F40" s="10"/>
      <c r="G40" s="10"/>
      <c r="H40" s="10"/>
      <c r="I40" s="11"/>
    </row>
    <row r="41" spans="1:9" s="80" customFormat="1" ht="30.75" customHeight="1" x14ac:dyDescent="0.3">
      <c r="A41" s="6"/>
      <c r="B41" s="7" t="s">
        <v>27</v>
      </c>
      <c r="C41" s="8">
        <v>2</v>
      </c>
      <c r="D41" s="9" t="s">
        <v>14</v>
      </c>
      <c r="E41" s="8">
        <v>2</v>
      </c>
      <c r="F41" s="10">
        <v>0.6</v>
      </c>
      <c r="G41" s="10">
        <v>0.6</v>
      </c>
      <c r="H41" s="10">
        <v>0.15</v>
      </c>
      <c r="I41" s="11">
        <f>PRODUCT(C41:H41)</f>
        <v>0.216</v>
      </c>
    </row>
    <row r="42" spans="1:9" s="80" customFormat="1" ht="30.75" customHeight="1" x14ac:dyDescent="0.3">
      <c r="A42" s="6"/>
      <c r="B42" s="7"/>
      <c r="C42" s="8"/>
      <c r="D42" s="9"/>
      <c r="E42" s="8"/>
      <c r="F42" s="10"/>
      <c r="G42" s="12" t="s">
        <v>15</v>
      </c>
      <c r="H42" s="13">
        <f>CEILING(I41,0.1)</f>
        <v>0.30000000000000004</v>
      </c>
      <c r="I42" s="13" t="s">
        <v>5</v>
      </c>
    </row>
    <row r="43" spans="1:9" s="80" customFormat="1" ht="30.75" customHeight="1" x14ac:dyDescent="0.3">
      <c r="A43" s="14">
        <v>9</v>
      </c>
      <c r="B43" s="146" t="s">
        <v>355</v>
      </c>
      <c r="C43" s="8"/>
      <c r="D43" s="9"/>
      <c r="E43" s="8"/>
      <c r="F43" s="10"/>
      <c r="G43" s="10"/>
      <c r="H43" s="10"/>
      <c r="I43" s="13"/>
    </row>
    <row r="44" spans="1:9" s="80" customFormat="1" ht="30.75" customHeight="1" x14ac:dyDescent="0.3">
      <c r="A44" s="14"/>
      <c r="B44" s="210" t="s">
        <v>531</v>
      </c>
      <c r="C44" s="8"/>
      <c r="D44" s="9"/>
      <c r="E44" s="8"/>
      <c r="F44" s="10"/>
      <c r="G44" s="10"/>
      <c r="H44" s="10"/>
      <c r="I44" s="13"/>
    </row>
    <row r="45" spans="1:9" s="80" customFormat="1" ht="30.75" customHeight="1" x14ac:dyDescent="0.3">
      <c r="A45" s="6"/>
      <c r="B45" s="7" t="s">
        <v>28</v>
      </c>
      <c r="C45" s="8">
        <v>2</v>
      </c>
      <c r="D45" s="9" t="s">
        <v>14</v>
      </c>
      <c r="E45" s="8">
        <v>1</v>
      </c>
      <c r="F45" s="10">
        <v>14.46</v>
      </c>
      <c r="G45" s="10">
        <v>3.46</v>
      </c>
      <c r="H45" s="11">
        <v>0.12</v>
      </c>
      <c r="I45" s="11">
        <f>PRODUCT(C45:H45)</f>
        <v>12.007584000000001</v>
      </c>
    </row>
    <row r="46" spans="1:9" s="80" customFormat="1" ht="30.75" customHeight="1" x14ac:dyDescent="0.3">
      <c r="A46" s="21"/>
      <c r="B46" s="7" t="s">
        <v>29</v>
      </c>
      <c r="C46" s="8">
        <v>2</v>
      </c>
      <c r="D46" s="9" t="s">
        <v>14</v>
      </c>
      <c r="E46" s="8">
        <v>2</v>
      </c>
      <c r="F46" s="10">
        <v>0.6</v>
      </c>
      <c r="G46" s="10">
        <v>0.6</v>
      </c>
      <c r="H46" s="10">
        <v>0.12</v>
      </c>
      <c r="I46" s="11">
        <f>-PRODUCT(C46:H46)</f>
        <v>-0.17279999999999998</v>
      </c>
    </row>
    <row r="47" spans="1:9" s="80" customFormat="1" ht="30.75" customHeight="1" x14ac:dyDescent="0.3">
      <c r="A47" s="21"/>
      <c r="B47" s="7" t="s">
        <v>30</v>
      </c>
      <c r="C47" s="8">
        <v>2</v>
      </c>
      <c r="D47" s="9" t="s">
        <v>14</v>
      </c>
      <c r="E47" s="8">
        <v>1</v>
      </c>
      <c r="F47" s="10">
        <v>3.5</v>
      </c>
      <c r="G47" s="10">
        <v>0.23</v>
      </c>
      <c r="H47" s="10">
        <v>0.3</v>
      </c>
      <c r="I47" s="11">
        <f>PRODUCT(C47:H47)</f>
        <v>0.48299999999999998</v>
      </c>
    </row>
    <row r="48" spans="1:9" s="80" customFormat="1" ht="30.75" customHeight="1" x14ac:dyDescent="0.3">
      <c r="A48" s="21"/>
      <c r="B48" s="7"/>
      <c r="C48" s="8"/>
      <c r="D48" s="9"/>
      <c r="E48" s="8"/>
      <c r="F48" s="10"/>
      <c r="G48" s="10"/>
      <c r="H48" s="10"/>
      <c r="I48" s="13">
        <f>SUM(I45:I47)</f>
        <v>12.317784000000001</v>
      </c>
    </row>
    <row r="49" spans="1:9" s="80" customFormat="1" ht="30.75" customHeight="1" x14ac:dyDescent="0.3">
      <c r="A49" s="6"/>
      <c r="B49" s="7"/>
      <c r="C49" s="8"/>
      <c r="D49" s="9"/>
      <c r="E49" s="8"/>
      <c r="F49" s="10"/>
      <c r="G49" s="12" t="s">
        <v>15</v>
      </c>
      <c r="H49" s="13">
        <f>CEILING(I48,0.1)</f>
        <v>12.4</v>
      </c>
      <c r="I49" s="13" t="s">
        <v>5</v>
      </c>
    </row>
    <row r="50" spans="1:9" s="80" customFormat="1" ht="30.75" customHeight="1" x14ac:dyDescent="0.3">
      <c r="A50" s="14">
        <v>10</v>
      </c>
      <c r="B50" s="18" t="s">
        <v>31</v>
      </c>
      <c r="C50" s="8"/>
      <c r="D50" s="9"/>
      <c r="E50" s="8"/>
      <c r="F50" s="10"/>
      <c r="G50" s="10"/>
      <c r="H50" s="10"/>
      <c r="I50" s="11"/>
    </row>
    <row r="51" spans="1:9" s="80" customFormat="1" ht="30.75" customHeight="1" x14ac:dyDescent="0.3">
      <c r="A51" s="6"/>
      <c r="B51" s="7" t="s">
        <v>32</v>
      </c>
      <c r="C51" s="8"/>
      <c r="D51" s="9"/>
      <c r="E51" s="8"/>
      <c r="F51" s="10"/>
      <c r="G51" s="12"/>
      <c r="H51" s="13"/>
      <c r="I51" s="13"/>
    </row>
    <row r="52" spans="1:9" s="80" customFormat="1" ht="30.75" customHeight="1" x14ac:dyDescent="0.3">
      <c r="A52" s="6"/>
      <c r="B52" s="7" t="s">
        <v>33</v>
      </c>
      <c r="C52" s="8">
        <v>2</v>
      </c>
      <c r="D52" s="9" t="s">
        <v>14</v>
      </c>
      <c r="E52" s="8">
        <v>1</v>
      </c>
      <c r="F52" s="10">
        <v>35.799999999999997</v>
      </c>
      <c r="G52" s="10">
        <v>0.45</v>
      </c>
      <c r="H52" s="10">
        <v>0.5</v>
      </c>
      <c r="I52" s="11">
        <f t="shared" ref="I52:I58" si="0">PRODUCT(C52:H52)</f>
        <v>16.11</v>
      </c>
    </row>
    <row r="53" spans="1:9" s="80" customFormat="1" ht="30.75" customHeight="1" x14ac:dyDescent="0.3">
      <c r="A53" s="6"/>
      <c r="B53" s="7" t="s">
        <v>34</v>
      </c>
      <c r="C53" s="8">
        <v>2</v>
      </c>
      <c r="D53" s="9" t="s">
        <v>14</v>
      </c>
      <c r="E53" s="8">
        <v>1</v>
      </c>
      <c r="F53" s="10">
        <v>35.36</v>
      </c>
      <c r="G53" s="10">
        <v>0.34</v>
      </c>
      <c r="H53" s="10">
        <v>0.6</v>
      </c>
      <c r="I53" s="11">
        <f t="shared" si="0"/>
        <v>14.426880000000001</v>
      </c>
    </row>
    <row r="54" spans="1:9" s="80" customFormat="1" ht="30.75" customHeight="1" x14ac:dyDescent="0.3">
      <c r="A54" s="6"/>
      <c r="B54" s="7" t="s">
        <v>35</v>
      </c>
      <c r="C54" s="8">
        <v>2</v>
      </c>
      <c r="D54" s="9" t="s">
        <v>14</v>
      </c>
      <c r="E54" s="8">
        <v>1</v>
      </c>
      <c r="F54" s="10">
        <v>34.92</v>
      </c>
      <c r="G54" s="10">
        <v>0.23</v>
      </c>
      <c r="H54" s="10">
        <v>1.5</v>
      </c>
      <c r="I54" s="11">
        <f t="shared" si="0"/>
        <v>24.094800000000003</v>
      </c>
    </row>
    <row r="55" spans="1:9" s="80" customFormat="1" ht="30.75" customHeight="1" x14ac:dyDescent="0.3">
      <c r="A55" s="6"/>
      <c r="B55" s="7" t="s">
        <v>36</v>
      </c>
      <c r="C55" s="8">
        <v>2</v>
      </c>
      <c r="D55" s="9" t="s">
        <v>14</v>
      </c>
      <c r="E55" s="8">
        <v>1</v>
      </c>
      <c r="F55" s="10">
        <v>2.2599999999999998</v>
      </c>
      <c r="G55" s="10">
        <v>0.23</v>
      </c>
      <c r="H55" s="10">
        <v>1</v>
      </c>
      <c r="I55" s="11">
        <f t="shared" si="0"/>
        <v>1.0395999999999999</v>
      </c>
    </row>
    <row r="56" spans="1:9" s="80" customFormat="1" ht="30.75" customHeight="1" x14ac:dyDescent="0.3">
      <c r="A56" s="6"/>
      <c r="B56" s="16" t="s">
        <v>30</v>
      </c>
      <c r="C56" s="8">
        <v>2</v>
      </c>
      <c r="D56" s="9" t="s">
        <v>14</v>
      </c>
      <c r="E56" s="8">
        <v>1</v>
      </c>
      <c r="F56" s="10">
        <v>2</v>
      </c>
      <c r="G56" s="10">
        <v>0.23</v>
      </c>
      <c r="H56" s="10">
        <v>1.5</v>
      </c>
      <c r="I56" s="11">
        <f t="shared" si="0"/>
        <v>1.3800000000000001</v>
      </c>
    </row>
    <row r="57" spans="1:9" s="80" customFormat="1" ht="30.75" customHeight="1" x14ac:dyDescent="0.3">
      <c r="A57" s="6"/>
      <c r="B57" s="16" t="s">
        <v>37</v>
      </c>
      <c r="C57" s="8">
        <v>2</v>
      </c>
      <c r="D57" s="9" t="s">
        <v>14</v>
      </c>
      <c r="E57" s="8">
        <v>1</v>
      </c>
      <c r="F57" s="10">
        <v>2.2599999999999998</v>
      </c>
      <c r="G57" s="10">
        <v>0.23</v>
      </c>
      <c r="H57" s="10">
        <v>1</v>
      </c>
      <c r="I57" s="11">
        <f t="shared" si="0"/>
        <v>1.0395999999999999</v>
      </c>
    </row>
    <row r="58" spans="1:9" s="80" customFormat="1" ht="30.75" customHeight="1" x14ac:dyDescent="0.3">
      <c r="A58" s="6"/>
      <c r="B58" s="16" t="s">
        <v>27</v>
      </c>
      <c r="C58" s="8">
        <v>2</v>
      </c>
      <c r="D58" s="9" t="s">
        <v>14</v>
      </c>
      <c r="E58" s="8">
        <v>30</v>
      </c>
      <c r="F58" s="10">
        <v>2.2599999999999998</v>
      </c>
      <c r="G58" s="10">
        <v>0.23</v>
      </c>
      <c r="H58" s="10">
        <v>0.75</v>
      </c>
      <c r="I58" s="11">
        <f t="shared" si="0"/>
        <v>23.390999999999998</v>
      </c>
    </row>
    <row r="59" spans="1:9" s="80" customFormat="1" ht="30.75" customHeight="1" x14ac:dyDescent="0.3">
      <c r="A59" s="6"/>
      <c r="B59" s="7"/>
      <c r="C59" s="8"/>
      <c r="D59" s="9"/>
      <c r="E59" s="8"/>
      <c r="F59" s="10"/>
      <c r="G59" s="10"/>
      <c r="H59" s="10"/>
      <c r="I59" s="13">
        <f>SUM(I52:I58)</f>
        <v>81.481880000000004</v>
      </c>
    </row>
    <row r="60" spans="1:9" s="1" customFormat="1" ht="22.5" customHeight="1" x14ac:dyDescent="0.3">
      <c r="A60" s="6"/>
      <c r="B60" s="7"/>
      <c r="C60" s="8"/>
      <c r="D60" s="9"/>
      <c r="E60" s="8"/>
      <c r="F60" s="10"/>
      <c r="G60" s="12" t="s">
        <v>15</v>
      </c>
      <c r="H60" s="13">
        <f>CEILING(I59,0.1)</f>
        <v>81.5</v>
      </c>
      <c r="I60" s="13" t="s">
        <v>5</v>
      </c>
    </row>
    <row r="61" spans="1:9" s="1" customFormat="1" ht="30.75" x14ac:dyDescent="0.3">
      <c r="A61" s="14">
        <v>11</v>
      </c>
      <c r="B61" s="18" t="s">
        <v>38</v>
      </c>
      <c r="C61" s="8"/>
      <c r="D61" s="9"/>
      <c r="E61" s="8"/>
      <c r="F61" s="10"/>
      <c r="G61" s="10"/>
      <c r="H61" s="10"/>
      <c r="I61" s="11"/>
    </row>
    <row r="62" spans="1:9" s="1" customFormat="1" x14ac:dyDescent="0.3">
      <c r="A62" s="14"/>
      <c r="B62" s="7" t="s">
        <v>39</v>
      </c>
      <c r="C62" s="8">
        <v>2</v>
      </c>
      <c r="D62" s="9" t="s">
        <v>14</v>
      </c>
      <c r="E62" s="8">
        <v>1</v>
      </c>
      <c r="F62" s="10">
        <v>35.799999999999997</v>
      </c>
      <c r="G62" s="10">
        <v>0.11</v>
      </c>
      <c r="H62" s="10">
        <v>0.5</v>
      </c>
      <c r="I62" s="11">
        <f>PRODUCT(C62:H62)</f>
        <v>3.9379999999999997</v>
      </c>
    </row>
    <row r="63" spans="1:9" s="1" customFormat="1" x14ac:dyDescent="0.3">
      <c r="A63" s="6"/>
      <c r="B63" s="7" t="s">
        <v>40</v>
      </c>
      <c r="C63" s="8">
        <v>2</v>
      </c>
      <c r="D63" s="9" t="s">
        <v>14</v>
      </c>
      <c r="E63" s="8">
        <v>1</v>
      </c>
      <c r="F63" s="10">
        <v>35.36</v>
      </c>
      <c r="G63" s="10">
        <v>0.11</v>
      </c>
      <c r="H63" s="11">
        <v>0.6</v>
      </c>
      <c r="I63" s="11">
        <f>PRODUCT(C63:H63)</f>
        <v>4.6675199999999997</v>
      </c>
    </row>
    <row r="64" spans="1:9" s="1" customFormat="1" x14ac:dyDescent="0.3">
      <c r="A64" s="6"/>
      <c r="B64" s="22" t="s">
        <v>34</v>
      </c>
      <c r="C64" s="8">
        <v>2</v>
      </c>
      <c r="D64" s="9" t="s">
        <v>14</v>
      </c>
      <c r="E64" s="8">
        <v>1</v>
      </c>
      <c r="F64" s="10">
        <v>34.92</v>
      </c>
      <c r="G64" s="10">
        <v>0.11</v>
      </c>
      <c r="H64" s="10">
        <v>1.5</v>
      </c>
      <c r="I64" s="11">
        <f>PRODUCT(C64:H64)</f>
        <v>11.5236</v>
      </c>
    </row>
    <row r="65" spans="1:11" s="1" customFormat="1" x14ac:dyDescent="0.3">
      <c r="A65" s="6"/>
      <c r="B65" s="22" t="s">
        <v>41</v>
      </c>
      <c r="C65" s="8">
        <v>2</v>
      </c>
      <c r="D65" s="9" t="s">
        <v>14</v>
      </c>
      <c r="E65" s="8">
        <v>3</v>
      </c>
      <c r="F65" s="10">
        <v>6</v>
      </c>
      <c r="G65" s="10">
        <v>1</v>
      </c>
      <c r="H65" s="10">
        <v>0.3</v>
      </c>
      <c r="I65" s="11">
        <f>PRODUCT(C65:H65)</f>
        <v>10.799999999999999</v>
      </c>
    </row>
    <row r="66" spans="1:11" s="1" customFormat="1" x14ac:dyDescent="0.3">
      <c r="A66" s="21"/>
      <c r="B66" s="7"/>
      <c r="C66" s="8"/>
      <c r="D66" s="9"/>
      <c r="E66" s="8"/>
      <c r="F66" s="10"/>
      <c r="G66" s="10"/>
      <c r="H66" s="10"/>
      <c r="I66" s="13">
        <f>SUM(I62:I65)</f>
        <v>30.929119999999998</v>
      </c>
    </row>
    <row r="67" spans="1:11" s="1" customFormat="1" x14ac:dyDescent="0.3">
      <c r="A67" s="84"/>
      <c r="B67" s="85"/>
      <c r="C67" s="88"/>
      <c r="D67" s="88"/>
      <c r="E67" s="88"/>
      <c r="F67" s="89"/>
      <c r="G67" s="12" t="s">
        <v>15</v>
      </c>
      <c r="H67" s="13">
        <f>CEILING(I66,0.1)</f>
        <v>31</v>
      </c>
      <c r="I67" s="13" t="s">
        <v>5</v>
      </c>
    </row>
    <row r="68" spans="1:11" s="1" customFormat="1" ht="25.5" customHeight="1" x14ac:dyDescent="0.3">
      <c r="A68" s="14">
        <v>12</v>
      </c>
      <c r="B68" s="18" t="s">
        <v>42</v>
      </c>
      <c r="C68" s="8">
        <v>2</v>
      </c>
      <c r="D68" s="9" t="s">
        <v>14</v>
      </c>
      <c r="E68" s="8">
        <v>30</v>
      </c>
      <c r="F68" s="10">
        <v>0.7</v>
      </c>
      <c r="G68" s="10">
        <v>0.7</v>
      </c>
      <c r="H68" s="10">
        <v>1</v>
      </c>
      <c r="I68" s="11">
        <f>PRODUCT(C68:H68)</f>
        <v>29.4</v>
      </c>
    </row>
    <row r="69" spans="1:11" s="1" customFormat="1" ht="23.25" customHeight="1" x14ac:dyDescent="0.3">
      <c r="A69" s="6"/>
      <c r="B69" s="7"/>
      <c r="C69" s="8"/>
      <c r="D69" s="9"/>
      <c r="E69" s="8"/>
      <c r="F69" s="10"/>
      <c r="G69" s="12" t="s">
        <v>15</v>
      </c>
      <c r="H69" s="13">
        <f>CEILING(I68,0.1)</f>
        <v>29.400000000000002</v>
      </c>
      <c r="I69" s="13" t="s">
        <v>43</v>
      </c>
    </row>
    <row r="70" spans="1:11" s="1" customFormat="1" x14ac:dyDescent="0.3">
      <c r="A70" s="211">
        <v>13</v>
      </c>
      <c r="B70" s="146" t="s">
        <v>355</v>
      </c>
      <c r="C70" s="88"/>
      <c r="D70" s="88"/>
      <c r="E70" s="88"/>
      <c r="F70" s="89"/>
      <c r="G70" s="89"/>
      <c r="H70" s="89"/>
      <c r="I70" s="89"/>
    </row>
    <row r="71" spans="1:11" s="1" customFormat="1" ht="22.5" customHeight="1" x14ac:dyDescent="0.3">
      <c r="A71" s="84"/>
      <c r="B71" s="85" t="s">
        <v>466</v>
      </c>
      <c r="C71" s="88"/>
      <c r="D71" s="88"/>
      <c r="E71" s="88"/>
      <c r="F71" s="89"/>
      <c r="G71" s="89"/>
      <c r="H71" s="89"/>
      <c r="I71" s="89"/>
    </row>
    <row r="72" spans="1:11" s="1" customFormat="1" ht="22.5" customHeight="1" x14ac:dyDescent="0.3">
      <c r="A72" s="84"/>
      <c r="B72" s="85" t="s">
        <v>532</v>
      </c>
      <c r="C72" s="88">
        <v>6</v>
      </c>
      <c r="D72" s="88" t="s">
        <v>14</v>
      </c>
      <c r="E72" s="88">
        <v>1</v>
      </c>
      <c r="F72" s="89">
        <v>44.04</v>
      </c>
      <c r="G72" s="89">
        <v>0.15</v>
      </c>
      <c r="H72" s="89">
        <v>0.15</v>
      </c>
      <c r="I72" s="89"/>
    </row>
    <row r="73" spans="1:11" s="1" customFormat="1" ht="22.5" customHeight="1" x14ac:dyDescent="0.3">
      <c r="A73" s="84"/>
      <c r="B73" s="85"/>
      <c r="C73" s="88"/>
      <c r="D73" s="88"/>
      <c r="E73" s="88"/>
      <c r="F73" s="89"/>
      <c r="G73" s="89"/>
      <c r="H73" s="90"/>
      <c r="I73" s="90">
        <f>SUM(I72:I72)</f>
        <v>0</v>
      </c>
    </row>
    <row r="74" spans="1:11" s="1" customFormat="1" ht="22.5" customHeight="1" x14ac:dyDescent="0.3">
      <c r="A74" s="84"/>
      <c r="B74" s="85"/>
      <c r="C74" s="88"/>
      <c r="D74" s="88"/>
      <c r="E74" s="88"/>
      <c r="F74" s="89"/>
      <c r="G74" s="89"/>
      <c r="H74" s="90" t="s">
        <v>353</v>
      </c>
      <c r="I74" s="90">
        <f>+CEILING(I73,0.5)</f>
        <v>0</v>
      </c>
    </row>
    <row r="75" spans="1:11" s="1" customFormat="1" ht="30.75" x14ac:dyDescent="0.3">
      <c r="A75" s="211">
        <v>14</v>
      </c>
      <c r="B75" s="146" t="s">
        <v>551</v>
      </c>
      <c r="C75" s="88"/>
      <c r="D75" s="88"/>
      <c r="E75" s="88"/>
      <c r="F75" s="89"/>
      <c r="G75" s="89"/>
      <c r="H75" s="89"/>
      <c r="I75" s="89"/>
    </row>
    <row r="76" spans="1:11" s="1" customFormat="1" ht="29.25" customHeight="1" x14ac:dyDescent="0.3">
      <c r="A76" s="84" t="s">
        <v>44</v>
      </c>
      <c r="B76" s="85" t="s">
        <v>437</v>
      </c>
      <c r="C76" s="88"/>
      <c r="D76" s="88"/>
      <c r="E76" s="88"/>
      <c r="F76" s="89"/>
      <c r="G76" s="89"/>
      <c r="H76" s="89"/>
      <c r="I76" s="89"/>
    </row>
    <row r="77" spans="1:11" s="171" customFormat="1" ht="24" customHeight="1" x14ac:dyDescent="0.3">
      <c r="A77" s="170"/>
      <c r="B77" s="166" t="s">
        <v>503</v>
      </c>
      <c r="C77" s="167">
        <v>1</v>
      </c>
      <c r="D77" s="167" t="s">
        <v>14</v>
      </c>
      <c r="E77" s="167">
        <v>3</v>
      </c>
      <c r="F77" s="168">
        <v>2</v>
      </c>
      <c r="G77" s="168">
        <v>2</v>
      </c>
      <c r="H77" s="168">
        <v>1.2</v>
      </c>
      <c r="I77" s="169">
        <f>PRODUCT(C77:H77)</f>
        <v>14.399999999999999</v>
      </c>
    </row>
    <row r="78" spans="1:11" s="171" customFormat="1" ht="30" customHeight="1" x14ac:dyDescent="0.3">
      <c r="A78" s="170"/>
      <c r="B78" s="166" t="s">
        <v>504</v>
      </c>
      <c r="C78" s="172">
        <v>1</v>
      </c>
      <c r="D78" s="173" t="s">
        <v>14</v>
      </c>
      <c r="E78" s="172">
        <v>1</v>
      </c>
      <c r="F78" s="150">
        <v>4.5199999999999996</v>
      </c>
      <c r="G78" s="150">
        <v>0.23</v>
      </c>
      <c r="H78" s="175">
        <v>0.6</v>
      </c>
      <c r="I78" s="174">
        <f>PRODUCT(C78:H78)</f>
        <v>0.62375999999999987</v>
      </c>
    </row>
    <row r="79" spans="1:11" s="80" customFormat="1" ht="30.75" customHeight="1" x14ac:dyDescent="0.3">
      <c r="A79" s="84"/>
      <c r="B79" s="85"/>
      <c r="C79" s="88"/>
      <c r="D79" s="88"/>
      <c r="E79" s="88"/>
      <c r="F79" s="89"/>
      <c r="G79" s="89"/>
      <c r="H79" s="90"/>
      <c r="I79" s="90">
        <f>SUM(I77:I78)</f>
        <v>15.023759999999999</v>
      </c>
    </row>
    <row r="80" spans="1:11" s="80" customFormat="1" ht="30.75" customHeight="1" x14ac:dyDescent="0.3">
      <c r="A80" s="84"/>
      <c r="B80" s="85"/>
      <c r="C80" s="88"/>
      <c r="D80" s="88"/>
      <c r="E80" s="88"/>
      <c r="F80" s="89"/>
      <c r="G80" s="89"/>
      <c r="H80" s="90" t="s">
        <v>353</v>
      </c>
      <c r="I80" s="90">
        <f>+CEILING(I79,0.5)</f>
        <v>15.5</v>
      </c>
      <c r="J80" s="80">
        <f>13.93-0.23</f>
        <v>13.7</v>
      </c>
      <c r="K80" s="80">
        <f>+J80-0.23</f>
        <v>13.469999999999999</v>
      </c>
    </row>
    <row r="81" spans="1:11" s="1" customFormat="1" ht="30.75" x14ac:dyDescent="0.3">
      <c r="A81" s="211">
        <v>15</v>
      </c>
      <c r="B81" s="146" t="s">
        <v>550</v>
      </c>
      <c r="C81" s="88"/>
      <c r="D81" s="88"/>
      <c r="E81" s="88"/>
      <c r="F81" s="89"/>
      <c r="G81" s="89"/>
      <c r="H81" s="89"/>
      <c r="I81" s="89"/>
    </row>
    <row r="82" spans="1:11" s="1" customFormat="1" ht="38.25" customHeight="1" x14ac:dyDescent="0.3">
      <c r="A82" s="84" t="s">
        <v>357</v>
      </c>
      <c r="B82" s="85" t="s">
        <v>549</v>
      </c>
      <c r="C82" s="88"/>
      <c r="D82" s="88"/>
      <c r="E82" s="88"/>
      <c r="F82" s="89"/>
      <c r="G82" s="89"/>
      <c r="H82" s="89"/>
      <c r="I82" s="89"/>
    </row>
    <row r="83" spans="1:11" s="80" customFormat="1" ht="30.75" customHeight="1" x14ac:dyDescent="0.3">
      <c r="A83" s="84"/>
      <c r="B83" s="85" t="s">
        <v>529</v>
      </c>
      <c r="C83" s="88">
        <v>3</v>
      </c>
      <c r="D83" s="88" t="s">
        <v>14</v>
      </c>
      <c r="E83" s="88">
        <v>2</v>
      </c>
      <c r="F83" s="89">
        <v>35</v>
      </c>
      <c r="G83" s="89"/>
      <c r="H83" s="89">
        <v>0.75</v>
      </c>
      <c r="I83" s="89">
        <f>+PRODUCT(C83:H83)</f>
        <v>157.5</v>
      </c>
    </row>
    <row r="84" spans="1:11" s="80" customFormat="1" ht="30.75" customHeight="1" x14ac:dyDescent="0.3">
      <c r="A84" s="84"/>
      <c r="B84" s="85"/>
      <c r="C84" s="88"/>
      <c r="D84" s="88"/>
      <c r="E84" s="88"/>
      <c r="F84" s="89"/>
      <c r="G84" s="89"/>
      <c r="H84" s="89"/>
      <c r="I84" s="89">
        <f>SUM(I83:I83)</f>
        <v>157.5</v>
      </c>
    </row>
    <row r="85" spans="1:11" s="80" customFormat="1" ht="30.75" customHeight="1" x14ac:dyDescent="0.3">
      <c r="A85" s="84"/>
      <c r="B85" s="85"/>
      <c r="C85" s="88"/>
      <c r="D85" s="88"/>
      <c r="E85" s="88"/>
      <c r="F85" s="89"/>
      <c r="G85" s="89"/>
      <c r="H85" s="90" t="s">
        <v>353</v>
      </c>
      <c r="I85" s="90">
        <f>+CEILING(I84,0.5)</f>
        <v>157.5</v>
      </c>
    </row>
    <row r="86" spans="1:11" s="80" customFormat="1" ht="30.75" customHeight="1" x14ac:dyDescent="0.3">
      <c r="A86" s="84"/>
      <c r="B86" s="85"/>
      <c r="C86" s="88"/>
      <c r="D86" s="88"/>
      <c r="E86" s="88"/>
      <c r="F86" s="89"/>
      <c r="G86" s="89"/>
      <c r="H86" s="89"/>
      <c r="I86" s="89"/>
      <c r="J86" s="80" t="e">
        <f>+#REF!*2</f>
        <v>#REF!</v>
      </c>
      <c r="K86" s="80" t="e">
        <f>+#REF!*2</f>
        <v>#REF!</v>
      </c>
    </row>
    <row r="87" spans="1:11" s="80" customFormat="1" ht="30.75" customHeight="1" x14ac:dyDescent="0.3">
      <c r="A87" s="14">
        <v>16</v>
      </c>
      <c r="B87" s="18" t="s">
        <v>51</v>
      </c>
      <c r="C87" s="8"/>
      <c r="D87" s="9"/>
      <c r="E87" s="8"/>
      <c r="F87" s="10"/>
      <c r="G87" s="10"/>
      <c r="H87" s="10"/>
      <c r="I87" s="11"/>
    </row>
    <row r="88" spans="1:11" s="80" customFormat="1" ht="30.75" customHeight="1" x14ac:dyDescent="0.3">
      <c r="A88" s="6"/>
      <c r="B88" s="7" t="s">
        <v>52</v>
      </c>
      <c r="C88" s="8">
        <v>2</v>
      </c>
      <c r="D88" s="9" t="s">
        <v>14</v>
      </c>
      <c r="E88" s="8">
        <v>1</v>
      </c>
      <c r="F88" s="10">
        <v>34</v>
      </c>
      <c r="G88" s="10"/>
      <c r="H88" s="10">
        <v>1.5</v>
      </c>
      <c r="I88" s="11">
        <f t="shared" ref="I88:I95" si="1">PRODUCT(C88:H88)</f>
        <v>102</v>
      </c>
    </row>
    <row r="89" spans="1:11" s="80" customFormat="1" ht="30.75" customHeight="1" x14ac:dyDescent="0.3">
      <c r="A89" s="6"/>
      <c r="B89" s="7" t="s">
        <v>53</v>
      </c>
      <c r="C89" s="8">
        <v>2</v>
      </c>
      <c r="D89" s="9" t="s">
        <v>14</v>
      </c>
      <c r="E89" s="8">
        <v>2</v>
      </c>
      <c r="F89" s="10">
        <v>3</v>
      </c>
      <c r="G89" s="12"/>
      <c r="H89" s="11">
        <v>1.5</v>
      </c>
      <c r="I89" s="11">
        <f t="shared" si="1"/>
        <v>18</v>
      </c>
    </row>
    <row r="90" spans="1:11" s="80" customFormat="1" ht="30.75" customHeight="1" x14ac:dyDescent="0.3">
      <c r="A90" s="6"/>
      <c r="B90" s="7" t="s">
        <v>54</v>
      </c>
      <c r="C90" s="8">
        <v>2</v>
      </c>
      <c r="D90" s="9" t="s">
        <v>14</v>
      </c>
      <c r="E90" s="8">
        <v>1</v>
      </c>
      <c r="F90" s="10">
        <v>3</v>
      </c>
      <c r="G90" s="10">
        <v>0.23</v>
      </c>
      <c r="H90" s="10"/>
      <c r="I90" s="11">
        <f t="shared" si="1"/>
        <v>1.3800000000000001</v>
      </c>
    </row>
    <row r="91" spans="1:11" s="80" customFormat="1" ht="30.75" customHeight="1" x14ac:dyDescent="0.3">
      <c r="A91" s="6"/>
      <c r="B91" s="7" t="s">
        <v>55</v>
      </c>
      <c r="C91" s="8">
        <v>2</v>
      </c>
      <c r="D91" s="9" t="s">
        <v>14</v>
      </c>
      <c r="E91" s="8">
        <v>1</v>
      </c>
      <c r="F91" s="10">
        <v>2.4</v>
      </c>
      <c r="G91" s="10"/>
      <c r="H91" s="10">
        <v>0.9</v>
      </c>
      <c r="I91" s="11">
        <f t="shared" si="1"/>
        <v>4.32</v>
      </c>
    </row>
    <row r="92" spans="1:11" s="80" customFormat="1" ht="30.75" customHeight="1" x14ac:dyDescent="0.3">
      <c r="A92" s="6"/>
      <c r="B92" s="7" t="s">
        <v>490</v>
      </c>
      <c r="C92" s="8">
        <v>2</v>
      </c>
      <c r="D92" s="9" t="s">
        <v>14</v>
      </c>
      <c r="E92" s="8">
        <v>30</v>
      </c>
      <c r="F92" s="10">
        <v>2.4</v>
      </c>
      <c r="G92" s="10"/>
      <c r="H92" s="10">
        <v>0.75</v>
      </c>
      <c r="I92" s="11">
        <f t="shared" si="1"/>
        <v>108</v>
      </c>
    </row>
    <row r="93" spans="1:11" s="1" customFormat="1" ht="31.5" customHeight="1" x14ac:dyDescent="0.3">
      <c r="A93" s="6"/>
      <c r="B93" s="7" t="s">
        <v>56</v>
      </c>
      <c r="C93" s="8">
        <v>2</v>
      </c>
      <c r="D93" s="9" t="s">
        <v>14</v>
      </c>
      <c r="E93" s="8">
        <v>2</v>
      </c>
      <c r="F93" s="10">
        <v>9</v>
      </c>
      <c r="G93" s="10"/>
      <c r="H93" s="10">
        <v>1.5</v>
      </c>
      <c r="I93" s="11">
        <f t="shared" si="1"/>
        <v>54</v>
      </c>
      <c r="J93" s="1" t="e">
        <f>+#REF!+J80</f>
        <v>#REF!</v>
      </c>
      <c r="K93" s="1" t="e">
        <f>+K80+#REF!</f>
        <v>#REF!</v>
      </c>
    </row>
    <row r="94" spans="1:11" s="80" customFormat="1" ht="30.75" customHeight="1" x14ac:dyDescent="0.3">
      <c r="A94" s="6"/>
      <c r="B94" s="7" t="s">
        <v>57</v>
      </c>
      <c r="C94" s="8">
        <v>2</v>
      </c>
      <c r="D94" s="9" t="s">
        <v>14</v>
      </c>
      <c r="E94" s="8">
        <v>2</v>
      </c>
      <c r="F94" s="10">
        <v>11.62</v>
      </c>
      <c r="G94" s="10"/>
      <c r="H94" s="10">
        <v>1.5</v>
      </c>
      <c r="I94" s="11">
        <f t="shared" si="1"/>
        <v>69.72</v>
      </c>
      <c r="J94" s="80" t="e">
        <f>+J93*2</f>
        <v>#REF!</v>
      </c>
      <c r="K94" s="80" t="e">
        <f>+K93*2</f>
        <v>#REF!</v>
      </c>
    </row>
    <row r="95" spans="1:11" s="80" customFormat="1" ht="30.75" customHeight="1" x14ac:dyDescent="0.3">
      <c r="A95" s="6"/>
      <c r="B95" s="7" t="s">
        <v>529</v>
      </c>
      <c r="C95" s="8">
        <v>3</v>
      </c>
      <c r="D95" s="9" t="s">
        <v>14</v>
      </c>
      <c r="E95" s="8">
        <v>2</v>
      </c>
      <c r="F95" s="10">
        <v>35</v>
      </c>
      <c r="G95" s="10"/>
      <c r="H95" s="10">
        <v>0.75</v>
      </c>
      <c r="I95" s="11">
        <f t="shared" si="1"/>
        <v>157.5</v>
      </c>
    </row>
    <row r="96" spans="1:11" s="80" customFormat="1" ht="30.75" customHeight="1" x14ac:dyDescent="0.3">
      <c r="A96" s="6"/>
      <c r="B96" s="7"/>
      <c r="C96" s="8"/>
      <c r="D96" s="9"/>
      <c r="E96" s="8"/>
      <c r="F96" s="10"/>
      <c r="G96" s="10"/>
      <c r="H96" s="12"/>
      <c r="I96" s="13">
        <f>SUM(I88:I95)</f>
        <v>514.91999999999996</v>
      </c>
    </row>
    <row r="97" spans="1:10" s="80" customFormat="1" ht="30.75" customHeight="1" x14ac:dyDescent="0.3">
      <c r="A97" s="6"/>
      <c r="B97" s="7"/>
      <c r="C97" s="8"/>
      <c r="D97" s="9"/>
      <c r="E97" s="8"/>
      <c r="F97" s="10"/>
      <c r="G97" s="12" t="s">
        <v>15</v>
      </c>
      <c r="H97" s="13">
        <f>CEILING(I96,0.1)</f>
        <v>515</v>
      </c>
      <c r="I97" s="13" t="s">
        <v>43</v>
      </c>
    </row>
    <row r="98" spans="1:10" s="80" customFormat="1" ht="30.75" customHeight="1" x14ac:dyDescent="0.3">
      <c r="A98" s="211">
        <v>17</v>
      </c>
      <c r="B98" s="85" t="s">
        <v>172</v>
      </c>
      <c r="C98" s="88"/>
      <c r="D98" s="88"/>
      <c r="E98" s="88"/>
      <c r="F98" s="89"/>
      <c r="G98" s="89"/>
      <c r="H98" s="89"/>
      <c r="I98" s="89"/>
    </row>
    <row r="99" spans="1:10" s="80" customFormat="1" ht="30.75" customHeight="1" x14ac:dyDescent="0.3">
      <c r="A99" s="6"/>
      <c r="B99" s="7" t="s">
        <v>33</v>
      </c>
      <c r="C99" s="8">
        <v>2</v>
      </c>
      <c r="D99" s="9" t="s">
        <v>14</v>
      </c>
      <c r="E99" s="8">
        <v>1</v>
      </c>
      <c r="F99" s="10">
        <v>35.799999999999997</v>
      </c>
      <c r="G99" s="10"/>
      <c r="H99" s="10">
        <v>0.6</v>
      </c>
      <c r="I99" s="11">
        <f t="shared" ref="I99:I109" si="2">PRODUCT(C99:H99)</f>
        <v>42.959999999999994</v>
      </c>
    </row>
    <row r="100" spans="1:10" s="80" customFormat="1" ht="30.75" customHeight="1" x14ac:dyDescent="0.3">
      <c r="A100" s="6"/>
      <c r="B100" s="7" t="s">
        <v>34</v>
      </c>
      <c r="C100" s="8">
        <v>2</v>
      </c>
      <c r="D100" s="9" t="s">
        <v>14</v>
      </c>
      <c r="E100" s="8">
        <v>1</v>
      </c>
      <c r="F100" s="10">
        <v>35.36</v>
      </c>
      <c r="G100" s="10"/>
      <c r="H100" s="10">
        <v>0.7</v>
      </c>
      <c r="I100" s="11">
        <f t="shared" si="2"/>
        <v>49.503999999999998</v>
      </c>
    </row>
    <row r="101" spans="1:10" s="80" customFormat="1" ht="30.75" customHeight="1" x14ac:dyDescent="0.3">
      <c r="A101" s="6"/>
      <c r="B101" s="7" t="s">
        <v>35</v>
      </c>
      <c r="C101" s="8">
        <v>2</v>
      </c>
      <c r="D101" s="9" t="s">
        <v>14</v>
      </c>
      <c r="E101" s="8">
        <v>1</v>
      </c>
      <c r="F101" s="10">
        <v>34.92</v>
      </c>
      <c r="G101" s="10"/>
      <c r="H101" s="10">
        <v>1.5</v>
      </c>
      <c r="I101" s="11">
        <f t="shared" si="2"/>
        <v>104.76</v>
      </c>
    </row>
    <row r="102" spans="1:10" s="80" customFormat="1" ht="30.75" customHeight="1" x14ac:dyDescent="0.3">
      <c r="A102" s="6"/>
      <c r="B102" s="7" t="s">
        <v>58</v>
      </c>
      <c r="C102" s="8">
        <v>2</v>
      </c>
      <c r="D102" s="9" t="s">
        <v>14</v>
      </c>
      <c r="E102" s="8">
        <v>1</v>
      </c>
      <c r="F102" s="10">
        <v>35.799999999999997</v>
      </c>
      <c r="G102" s="10">
        <v>0.11</v>
      </c>
      <c r="H102" s="10"/>
      <c r="I102" s="11">
        <f t="shared" si="2"/>
        <v>7.8759999999999994</v>
      </c>
    </row>
    <row r="103" spans="1:10" s="80" customFormat="1" ht="30.75" customHeight="1" x14ac:dyDescent="0.3">
      <c r="A103" s="6"/>
      <c r="B103" s="7" t="s">
        <v>59</v>
      </c>
      <c r="C103" s="8">
        <v>2</v>
      </c>
      <c r="D103" s="9" t="s">
        <v>14</v>
      </c>
      <c r="E103" s="8">
        <v>1</v>
      </c>
      <c r="F103" s="10">
        <v>35.799999999999997</v>
      </c>
      <c r="G103" s="10">
        <v>0.11</v>
      </c>
      <c r="H103" s="10"/>
      <c r="I103" s="11">
        <f t="shared" si="2"/>
        <v>7.8759999999999994</v>
      </c>
    </row>
    <row r="104" spans="1:10" s="80" customFormat="1" ht="30.75" customHeight="1" x14ac:dyDescent="0.3">
      <c r="A104" s="6"/>
      <c r="B104" s="7" t="s">
        <v>60</v>
      </c>
      <c r="C104" s="8">
        <v>2</v>
      </c>
      <c r="D104" s="9" t="s">
        <v>14</v>
      </c>
      <c r="E104" s="8">
        <v>1</v>
      </c>
      <c r="F104" s="10">
        <v>4.24</v>
      </c>
      <c r="G104" s="10"/>
      <c r="H104" s="10">
        <v>0.85</v>
      </c>
      <c r="I104" s="11">
        <f t="shared" si="2"/>
        <v>7.2080000000000002</v>
      </c>
    </row>
    <row r="105" spans="1:10" s="80" customFormat="1" ht="30.75" customHeight="1" x14ac:dyDescent="0.3">
      <c r="A105" s="6"/>
      <c r="B105" s="7" t="s">
        <v>60</v>
      </c>
      <c r="C105" s="8">
        <v>2</v>
      </c>
      <c r="D105" s="9" t="s">
        <v>14</v>
      </c>
      <c r="E105" s="8">
        <v>1</v>
      </c>
      <c r="F105" s="10">
        <v>2.4</v>
      </c>
      <c r="G105" s="10"/>
      <c r="H105" s="10">
        <v>1</v>
      </c>
      <c r="I105" s="11">
        <f t="shared" si="2"/>
        <v>4.8</v>
      </c>
    </row>
    <row r="106" spans="1:10" s="80" customFormat="1" ht="30.75" customHeight="1" x14ac:dyDescent="0.3">
      <c r="A106" s="6"/>
      <c r="B106" s="7" t="s">
        <v>61</v>
      </c>
      <c r="C106" s="8">
        <v>2</v>
      </c>
      <c r="D106" s="9" t="s">
        <v>14</v>
      </c>
      <c r="E106" s="8">
        <v>1</v>
      </c>
      <c r="F106" s="10">
        <v>2.4</v>
      </c>
      <c r="G106" s="10"/>
      <c r="H106" s="10">
        <v>0.85</v>
      </c>
      <c r="I106" s="11">
        <f t="shared" si="2"/>
        <v>4.08</v>
      </c>
    </row>
    <row r="107" spans="1:10" s="80" customFormat="1" ht="30.75" customHeight="1" x14ac:dyDescent="0.3">
      <c r="A107" s="6"/>
      <c r="B107" s="7" t="s">
        <v>62</v>
      </c>
      <c r="C107" s="8">
        <v>2</v>
      </c>
      <c r="D107" s="9" t="s">
        <v>14</v>
      </c>
      <c r="E107" s="8">
        <v>1</v>
      </c>
      <c r="F107" s="10">
        <v>4.24</v>
      </c>
      <c r="G107" s="10"/>
      <c r="H107" s="10">
        <v>1</v>
      </c>
      <c r="I107" s="11">
        <f t="shared" si="2"/>
        <v>8.48</v>
      </c>
    </row>
    <row r="108" spans="1:10" s="80" customFormat="1" ht="30.75" customHeight="1" x14ac:dyDescent="0.3">
      <c r="A108" s="6"/>
      <c r="B108" s="7" t="s">
        <v>490</v>
      </c>
      <c r="C108" s="8">
        <v>2</v>
      </c>
      <c r="D108" s="9" t="s">
        <v>14</v>
      </c>
      <c r="E108" s="8">
        <v>30</v>
      </c>
      <c r="F108" s="10">
        <v>4.24</v>
      </c>
      <c r="G108" s="10"/>
      <c r="H108" s="10">
        <v>0.75</v>
      </c>
      <c r="I108" s="11">
        <f t="shared" si="2"/>
        <v>190.8</v>
      </c>
    </row>
    <row r="109" spans="1:10" s="80" customFormat="1" ht="30.75" customHeight="1" x14ac:dyDescent="0.3">
      <c r="A109" s="6"/>
      <c r="B109" s="7" t="s">
        <v>63</v>
      </c>
      <c r="C109" s="8">
        <v>1</v>
      </c>
      <c r="D109" s="9" t="s">
        <v>14</v>
      </c>
      <c r="E109" s="8">
        <v>2</v>
      </c>
      <c r="F109" s="10">
        <v>9.92</v>
      </c>
      <c r="G109" s="10"/>
      <c r="H109" s="10">
        <v>1.73</v>
      </c>
      <c r="I109" s="11">
        <f t="shared" si="2"/>
        <v>34.3232</v>
      </c>
    </row>
    <row r="110" spans="1:10" s="171" customFormat="1" x14ac:dyDescent="0.3">
      <c r="A110" s="170"/>
      <c r="B110" s="166" t="s">
        <v>505</v>
      </c>
      <c r="C110" s="167">
        <v>1</v>
      </c>
      <c r="D110" s="167"/>
      <c r="E110" s="167">
        <v>3</v>
      </c>
      <c r="F110" s="181">
        <v>8</v>
      </c>
      <c r="G110" s="181"/>
      <c r="H110" s="181">
        <v>1.5</v>
      </c>
      <c r="I110" s="169">
        <f>PRODUCT(C110:H110)</f>
        <v>36</v>
      </c>
    </row>
    <row r="111" spans="1:10" s="180" customFormat="1" x14ac:dyDescent="0.3">
      <c r="A111" s="176"/>
      <c r="B111" s="177" t="s">
        <v>504</v>
      </c>
      <c r="C111" s="172"/>
      <c r="D111" s="178"/>
      <c r="E111" s="172"/>
      <c r="F111" s="150"/>
      <c r="G111" s="150"/>
      <c r="H111" s="150"/>
      <c r="I111" s="150"/>
      <c r="J111" s="179"/>
    </row>
    <row r="112" spans="1:10" s="180" customFormat="1" x14ac:dyDescent="0.3">
      <c r="A112" s="176"/>
      <c r="B112" s="177" t="s">
        <v>506</v>
      </c>
      <c r="C112" s="172">
        <v>1</v>
      </c>
      <c r="D112" s="173" t="s">
        <v>14</v>
      </c>
      <c r="E112" s="172">
        <v>1</v>
      </c>
      <c r="F112" s="174">
        <v>3.6</v>
      </c>
      <c r="G112" s="174"/>
      <c r="H112" s="174">
        <v>0.6</v>
      </c>
      <c r="I112" s="174">
        <f>PRODUCT(C112:H112)</f>
        <v>2.16</v>
      </c>
      <c r="J112" s="179"/>
    </row>
    <row r="113" spans="1:10" s="180" customFormat="1" x14ac:dyDescent="0.3">
      <c r="A113" s="176"/>
      <c r="B113" s="177" t="s">
        <v>507</v>
      </c>
      <c r="C113" s="172">
        <v>1</v>
      </c>
      <c r="D113" s="173" t="s">
        <v>14</v>
      </c>
      <c r="E113" s="172">
        <v>1</v>
      </c>
      <c r="F113" s="174">
        <v>5.44</v>
      </c>
      <c r="G113" s="174"/>
      <c r="H113" s="174">
        <v>0.83</v>
      </c>
      <c r="I113" s="174">
        <f>PRODUCT(C113:H113)</f>
        <v>4.5152000000000001</v>
      </c>
      <c r="J113" s="179"/>
    </row>
    <row r="114" spans="1:10" s="171" customFormat="1" x14ac:dyDescent="0.3">
      <c r="A114" s="204"/>
      <c r="B114" s="205" t="s">
        <v>529</v>
      </c>
      <c r="C114" s="206">
        <v>3</v>
      </c>
      <c r="D114" s="207" t="s">
        <v>14</v>
      </c>
      <c r="E114" s="206">
        <v>2</v>
      </c>
      <c r="F114" s="208">
        <v>35</v>
      </c>
      <c r="G114" s="208"/>
      <c r="H114" s="208">
        <v>0.75</v>
      </c>
      <c r="I114" s="208">
        <f>PRODUCT(C114:H114)</f>
        <v>157.5</v>
      </c>
    </row>
    <row r="115" spans="1:10" s="171" customFormat="1" x14ac:dyDescent="0.3">
      <c r="A115" s="204"/>
      <c r="B115" s="205" t="s">
        <v>530</v>
      </c>
      <c r="C115" s="206">
        <v>3</v>
      </c>
      <c r="D115" s="207" t="s">
        <v>14</v>
      </c>
      <c r="E115" s="206">
        <v>2</v>
      </c>
      <c r="F115" s="208">
        <v>35</v>
      </c>
      <c r="G115" s="208"/>
      <c r="H115" s="208">
        <v>0.115</v>
      </c>
      <c r="I115" s="208">
        <f>PRODUCT(C115:H115)</f>
        <v>24.150000000000002</v>
      </c>
    </row>
    <row r="116" spans="1:10" s="80" customFormat="1" ht="30.75" customHeight="1" x14ac:dyDescent="0.3">
      <c r="A116" s="84"/>
      <c r="B116" s="85"/>
      <c r="C116" s="88"/>
      <c r="D116" s="88"/>
      <c r="E116" s="88"/>
      <c r="F116" s="89"/>
      <c r="G116" s="89"/>
      <c r="H116" s="90"/>
      <c r="I116" s="90">
        <f>SUM(I99:I115)</f>
        <v>686.99239999999998</v>
      </c>
    </row>
    <row r="117" spans="1:10" s="80" customFormat="1" ht="30.75" customHeight="1" x14ac:dyDescent="0.3">
      <c r="A117" s="84"/>
      <c r="B117" s="85"/>
      <c r="C117" s="88"/>
      <c r="D117" s="88"/>
      <c r="E117" s="88"/>
      <c r="F117" s="89"/>
      <c r="G117" s="89"/>
      <c r="H117" s="90" t="s">
        <v>353</v>
      </c>
      <c r="I117" s="90">
        <f>+CEILING(I116,0.5)</f>
        <v>687</v>
      </c>
    </row>
    <row r="118" spans="1:10" s="80" customFormat="1" ht="30.75" customHeight="1" x14ac:dyDescent="0.3">
      <c r="A118" s="84" t="s">
        <v>517</v>
      </c>
      <c r="B118" s="69" t="s">
        <v>356</v>
      </c>
      <c r="C118" s="88"/>
      <c r="D118" s="88"/>
      <c r="E118" s="88"/>
      <c r="F118" s="89"/>
      <c r="G118" s="89"/>
      <c r="H118" s="89"/>
      <c r="I118" s="89"/>
    </row>
    <row r="119" spans="1:10" s="80" customFormat="1" ht="30.75" customHeight="1" x14ac:dyDescent="0.3">
      <c r="A119" s="14" t="s">
        <v>44</v>
      </c>
      <c r="B119" s="18" t="s">
        <v>45</v>
      </c>
      <c r="C119" s="8">
        <v>2</v>
      </c>
      <c r="D119" s="9" t="s">
        <v>14</v>
      </c>
      <c r="E119" s="8">
        <v>1</v>
      </c>
      <c r="F119" s="141">
        <v>35.799999999999997</v>
      </c>
      <c r="G119" s="145"/>
      <c r="H119" s="145">
        <v>0.12</v>
      </c>
      <c r="I119" s="142">
        <f>PRODUCT(C119:H119)</f>
        <v>8.5919999999999987</v>
      </c>
    </row>
    <row r="120" spans="1:10" s="80" customFormat="1" x14ac:dyDescent="0.3">
      <c r="A120" s="8"/>
      <c r="B120" s="4" t="s">
        <v>46</v>
      </c>
      <c r="C120" s="8">
        <v>2</v>
      </c>
      <c r="D120" s="9" t="s">
        <v>14</v>
      </c>
      <c r="E120" s="8">
        <v>2</v>
      </c>
      <c r="F120" s="145">
        <v>2.4</v>
      </c>
      <c r="G120" s="141"/>
      <c r="H120" s="141">
        <v>0.12</v>
      </c>
      <c r="I120" s="142">
        <f>PRODUCT(C120:H120)</f>
        <v>1.1519999999999999</v>
      </c>
    </row>
    <row r="121" spans="1:10" s="80" customFormat="1" ht="30.75" customHeight="1" x14ac:dyDescent="0.3">
      <c r="A121" s="6"/>
      <c r="B121" s="7" t="s">
        <v>47</v>
      </c>
      <c r="C121" s="8">
        <v>2</v>
      </c>
      <c r="D121" s="9" t="s">
        <v>14</v>
      </c>
      <c r="E121" s="8">
        <v>2</v>
      </c>
      <c r="F121" s="141">
        <v>3.46</v>
      </c>
      <c r="G121" s="141"/>
      <c r="H121" s="142">
        <v>0.23</v>
      </c>
      <c r="I121" s="142">
        <f>PRODUCT(C121:H121)</f>
        <v>3.1832000000000003</v>
      </c>
    </row>
    <row r="122" spans="1:10" s="80" customFormat="1" ht="30.75" customHeight="1" x14ac:dyDescent="0.3">
      <c r="A122" s="6"/>
      <c r="B122" s="7" t="s">
        <v>48</v>
      </c>
      <c r="C122" s="8">
        <v>2</v>
      </c>
      <c r="D122" s="9" t="s">
        <v>14</v>
      </c>
      <c r="E122" s="8">
        <v>1</v>
      </c>
      <c r="F122" s="141">
        <v>14</v>
      </c>
      <c r="G122" s="141">
        <v>3</v>
      </c>
      <c r="H122" s="141"/>
      <c r="I122" s="142">
        <f>PRODUCT(C122:H122)</f>
        <v>84</v>
      </c>
    </row>
    <row r="123" spans="1:10" s="80" customFormat="1" ht="30.75" customHeight="1" x14ac:dyDescent="0.3">
      <c r="A123" s="6"/>
      <c r="B123" s="7" t="s">
        <v>49</v>
      </c>
      <c r="C123" s="8">
        <v>2</v>
      </c>
      <c r="D123" s="9" t="s">
        <v>14</v>
      </c>
      <c r="E123" s="8">
        <v>2</v>
      </c>
      <c r="F123" s="141">
        <v>0.6</v>
      </c>
      <c r="G123" s="141">
        <v>0.6</v>
      </c>
      <c r="H123" s="141"/>
      <c r="I123" s="142">
        <f>PRODUCT(C123:H123)</f>
        <v>1.44</v>
      </c>
    </row>
    <row r="124" spans="1:10" s="80" customFormat="1" ht="30.75" customHeight="1" x14ac:dyDescent="0.3">
      <c r="A124" s="6"/>
      <c r="B124" s="7"/>
      <c r="C124" s="8"/>
      <c r="D124" s="9"/>
      <c r="E124" s="8"/>
      <c r="F124" s="141"/>
      <c r="G124" s="143"/>
      <c r="H124" s="144"/>
      <c r="I124" s="144">
        <f>SUM(I119:I123)</f>
        <v>98.367199999999997</v>
      </c>
    </row>
    <row r="125" spans="1:10" s="80" customFormat="1" ht="30.75" customHeight="1" x14ac:dyDescent="0.3">
      <c r="A125" s="6"/>
      <c r="B125" s="7"/>
      <c r="C125" s="8"/>
      <c r="D125" s="9"/>
      <c r="E125" s="8"/>
      <c r="F125" s="141"/>
      <c r="G125" s="143" t="s">
        <v>15</v>
      </c>
      <c r="H125" s="144">
        <f>CEILING(I124,0.1)</f>
        <v>98.4</v>
      </c>
      <c r="I125" s="144" t="s">
        <v>43</v>
      </c>
    </row>
    <row r="126" spans="1:10" s="80" customFormat="1" ht="30.75" customHeight="1" x14ac:dyDescent="0.3">
      <c r="A126" s="14">
        <v>19</v>
      </c>
      <c r="B126" s="18" t="s">
        <v>50</v>
      </c>
      <c r="C126" s="8"/>
      <c r="D126" s="9"/>
      <c r="E126" s="8"/>
      <c r="F126" s="10"/>
      <c r="G126" s="10"/>
      <c r="H126" s="10"/>
      <c r="I126" s="13"/>
    </row>
    <row r="127" spans="1:10" s="1" customFormat="1" ht="27" customHeight="1" x14ac:dyDescent="0.3">
      <c r="A127" s="6"/>
      <c r="B127" s="7" t="s">
        <v>456</v>
      </c>
      <c r="C127" s="8">
        <v>2</v>
      </c>
      <c r="D127" s="9" t="s">
        <v>14</v>
      </c>
      <c r="E127" s="8">
        <v>10</v>
      </c>
      <c r="F127" s="10">
        <v>1.2</v>
      </c>
      <c r="G127" s="10">
        <v>1.2</v>
      </c>
      <c r="H127" s="10"/>
      <c r="I127" s="11">
        <f>PRODUCT(C127:H127)</f>
        <v>28.799999999999997</v>
      </c>
    </row>
    <row r="128" spans="1:10" s="1" customFormat="1" ht="27" customHeight="1" x14ac:dyDescent="0.3">
      <c r="A128" s="6"/>
      <c r="B128" s="7" t="s">
        <v>526</v>
      </c>
      <c r="C128" s="8">
        <v>1</v>
      </c>
      <c r="D128" s="9" t="s">
        <v>14</v>
      </c>
      <c r="E128" s="8">
        <v>1</v>
      </c>
      <c r="F128" s="10">
        <v>7.45</v>
      </c>
      <c r="G128" s="10">
        <v>8.25</v>
      </c>
      <c r="H128" s="10"/>
      <c r="I128" s="11">
        <f>PRODUCT(C128:H128)</f>
        <v>61.462499999999999</v>
      </c>
    </row>
    <row r="129" spans="1:9" s="1" customFormat="1" ht="27" customHeight="1" x14ac:dyDescent="0.3">
      <c r="A129" s="6"/>
      <c r="B129" s="7" t="s">
        <v>529</v>
      </c>
      <c r="C129" s="8">
        <v>3</v>
      </c>
      <c r="D129" s="9" t="s">
        <v>14</v>
      </c>
      <c r="E129" s="8">
        <v>1</v>
      </c>
      <c r="F129" s="10">
        <v>35</v>
      </c>
      <c r="G129" s="10">
        <v>0.3</v>
      </c>
      <c r="H129" s="10"/>
      <c r="I129" s="11">
        <f>PRODUCT(C129:H129)</f>
        <v>31.5</v>
      </c>
    </row>
    <row r="130" spans="1:9" s="1" customFormat="1" ht="27.75" customHeight="1" x14ac:dyDescent="0.3">
      <c r="A130" s="6"/>
      <c r="B130" s="7"/>
      <c r="C130" s="8"/>
      <c r="D130" s="9"/>
      <c r="E130" s="8"/>
      <c r="F130" s="10"/>
      <c r="G130" s="10"/>
      <c r="H130" s="10"/>
      <c r="I130" s="13">
        <f>SUM(I126:I129)</f>
        <v>121.76249999999999</v>
      </c>
    </row>
    <row r="131" spans="1:9" s="1" customFormat="1" ht="27.75" customHeight="1" x14ac:dyDescent="0.3">
      <c r="A131" s="6"/>
      <c r="B131" s="7"/>
      <c r="C131" s="8"/>
      <c r="D131" s="9"/>
      <c r="E131" s="8"/>
      <c r="F131" s="10"/>
      <c r="G131" s="12" t="s">
        <v>15</v>
      </c>
      <c r="H131" s="13">
        <f>CEILING(I130,0.1)</f>
        <v>121.80000000000001</v>
      </c>
      <c r="I131" s="13" t="s">
        <v>43</v>
      </c>
    </row>
    <row r="132" spans="1:9" s="1" customFormat="1" ht="27.75" customHeight="1" x14ac:dyDescent="0.3">
      <c r="A132" s="211">
        <v>20</v>
      </c>
      <c r="B132" s="23" t="s">
        <v>65</v>
      </c>
      <c r="C132" s="8"/>
      <c r="D132" s="9"/>
      <c r="E132" s="8"/>
      <c r="F132" s="10"/>
      <c r="G132" s="12"/>
      <c r="H132" s="13"/>
      <c r="I132" s="13"/>
    </row>
    <row r="133" spans="1:9" s="1" customFormat="1" ht="27.75" customHeight="1" x14ac:dyDescent="0.3">
      <c r="A133" s="84"/>
      <c r="B133" s="24" t="s">
        <v>66</v>
      </c>
      <c r="C133" s="8">
        <v>2</v>
      </c>
      <c r="D133" s="9"/>
      <c r="E133" s="8">
        <v>1</v>
      </c>
      <c r="F133" s="10">
        <v>14.46</v>
      </c>
      <c r="G133" s="10">
        <v>3.46</v>
      </c>
      <c r="H133" s="11"/>
      <c r="I133" s="11">
        <f>PRODUCT(C133:H133)</f>
        <v>100.06320000000001</v>
      </c>
    </row>
    <row r="134" spans="1:9" s="1" customFormat="1" ht="27.75" customHeight="1" x14ac:dyDescent="0.3">
      <c r="A134" s="84"/>
      <c r="B134" s="24" t="s">
        <v>67</v>
      </c>
      <c r="C134" s="8">
        <v>2</v>
      </c>
      <c r="D134" s="9"/>
      <c r="E134" s="8">
        <v>2</v>
      </c>
      <c r="F134" s="10">
        <v>0.6</v>
      </c>
      <c r="G134" s="10">
        <v>0.6</v>
      </c>
      <c r="H134" s="10"/>
      <c r="I134" s="11">
        <f>-PRODUCT(C134:H134)</f>
        <v>-1.44</v>
      </c>
    </row>
    <row r="135" spans="1:9" s="1" customFormat="1" ht="27.75" customHeight="1" x14ac:dyDescent="0.3">
      <c r="A135" s="84"/>
      <c r="B135" s="24"/>
      <c r="C135" s="8"/>
      <c r="D135" s="9"/>
      <c r="E135" s="8"/>
      <c r="F135" s="10"/>
      <c r="G135" s="12"/>
      <c r="H135" s="13"/>
      <c r="I135" s="13">
        <f>SUM(I133:I134)</f>
        <v>98.623200000000011</v>
      </c>
    </row>
    <row r="136" spans="1:9" s="1" customFormat="1" ht="27.75" customHeight="1" x14ac:dyDescent="0.3">
      <c r="A136" s="84"/>
      <c r="B136" s="24"/>
      <c r="C136" s="8"/>
      <c r="D136" s="9"/>
      <c r="E136" s="8"/>
      <c r="F136" s="10"/>
      <c r="G136" s="12" t="s">
        <v>15</v>
      </c>
      <c r="H136" s="13">
        <f>CEILING(I135,0.1)</f>
        <v>98.7</v>
      </c>
      <c r="I136" s="13" t="s">
        <v>43</v>
      </c>
    </row>
    <row r="137" spans="1:9" s="1" customFormat="1" ht="50.25" customHeight="1" x14ac:dyDescent="0.3">
      <c r="A137" s="212">
        <v>21</v>
      </c>
      <c r="B137" s="18" t="s">
        <v>522</v>
      </c>
      <c r="C137" s="8"/>
      <c r="D137" s="9"/>
      <c r="E137" s="8"/>
      <c r="F137" s="10"/>
      <c r="G137" s="12"/>
      <c r="H137" s="13"/>
      <c r="I137" s="13"/>
    </row>
    <row r="138" spans="1:9" s="1" customFormat="1" ht="27.75" customHeight="1" x14ac:dyDescent="0.3">
      <c r="A138" s="162"/>
      <c r="B138" s="24" t="s">
        <v>535</v>
      </c>
      <c r="C138" s="8">
        <v>2</v>
      </c>
      <c r="D138" s="9" t="s">
        <v>14</v>
      </c>
      <c r="E138" s="8">
        <v>1</v>
      </c>
      <c r="F138" s="11">
        <v>45</v>
      </c>
      <c r="G138" s="12"/>
      <c r="H138" s="13"/>
      <c r="I138" s="11">
        <f>PRODUCT(C138:H138)</f>
        <v>90</v>
      </c>
    </row>
    <row r="139" spans="1:9" s="1" customFormat="1" ht="27.75" customHeight="1" x14ac:dyDescent="0.3">
      <c r="A139" s="162"/>
      <c r="B139" s="24"/>
      <c r="C139" s="8"/>
      <c r="D139" s="9"/>
      <c r="E139" s="8"/>
      <c r="F139" s="10" t="s">
        <v>536</v>
      </c>
      <c r="G139" s="12" t="s">
        <v>15</v>
      </c>
      <c r="H139" s="13">
        <f>CEILING(I138,0.1)</f>
        <v>90</v>
      </c>
      <c r="I139" s="13" t="s">
        <v>68</v>
      </c>
    </row>
    <row r="140" spans="1:9" s="1" customFormat="1" ht="54" customHeight="1" x14ac:dyDescent="0.3">
      <c r="A140" s="14">
        <v>21</v>
      </c>
      <c r="B140" s="18" t="s">
        <v>69</v>
      </c>
      <c r="C140" s="8"/>
      <c r="D140" s="9"/>
      <c r="E140" s="8"/>
      <c r="F140" s="10"/>
      <c r="G140" s="10"/>
      <c r="H140" s="10"/>
      <c r="I140" s="11"/>
    </row>
    <row r="141" spans="1:9" s="1" customFormat="1" ht="27.75" customHeight="1" x14ac:dyDescent="0.3">
      <c r="A141" s="6"/>
      <c r="B141" s="7" t="s">
        <v>21</v>
      </c>
      <c r="C141" s="8">
        <v>2</v>
      </c>
      <c r="D141" s="9" t="s">
        <v>14</v>
      </c>
      <c r="E141" s="8">
        <v>2</v>
      </c>
      <c r="F141" s="11">
        <v>40</v>
      </c>
      <c r="G141" s="10"/>
      <c r="H141" s="10"/>
      <c r="I141" s="11">
        <f>PRODUCT(C141:H141)</f>
        <v>160</v>
      </c>
    </row>
    <row r="142" spans="1:9" s="1" customFormat="1" ht="27.75" customHeight="1" x14ac:dyDescent="0.3">
      <c r="A142" s="6"/>
      <c r="B142" s="7"/>
      <c r="C142" s="8"/>
      <c r="D142" s="9"/>
      <c r="E142" s="8"/>
      <c r="F142" s="10"/>
      <c r="G142" s="12" t="s">
        <v>15</v>
      </c>
      <c r="H142" s="13">
        <f>CEILING(I141,0.1)</f>
        <v>160</v>
      </c>
      <c r="I142" s="13" t="s">
        <v>68</v>
      </c>
    </row>
    <row r="143" spans="1:9" s="1" customFormat="1" ht="46.5" customHeight="1" x14ac:dyDescent="0.3">
      <c r="A143" s="14">
        <v>22</v>
      </c>
      <c r="B143" s="18" t="s">
        <v>70</v>
      </c>
      <c r="C143" s="8"/>
      <c r="D143" s="9"/>
      <c r="E143" s="8"/>
      <c r="F143" s="10"/>
      <c r="G143" s="10"/>
      <c r="H143" s="10"/>
      <c r="I143" s="11"/>
    </row>
    <row r="144" spans="1:9" s="1" customFormat="1" ht="27.75" customHeight="1" x14ac:dyDescent="0.3">
      <c r="A144" s="6"/>
      <c r="B144" s="7" t="s">
        <v>71</v>
      </c>
      <c r="C144" s="8">
        <v>2</v>
      </c>
      <c r="D144" s="9" t="s">
        <v>14</v>
      </c>
      <c r="E144" s="8">
        <v>3</v>
      </c>
      <c r="F144" s="10"/>
      <c r="G144" s="10"/>
      <c r="H144" s="10"/>
      <c r="I144" s="11">
        <f>PRODUCT(C144:H144)</f>
        <v>6</v>
      </c>
    </row>
    <row r="145" spans="1:9" s="1" customFormat="1" ht="27.75" customHeight="1" x14ac:dyDescent="0.3">
      <c r="A145" s="6"/>
      <c r="B145" s="7"/>
      <c r="C145" s="8"/>
      <c r="D145" s="9"/>
      <c r="E145" s="8"/>
      <c r="F145" s="10"/>
      <c r="G145" s="12" t="s">
        <v>15</v>
      </c>
      <c r="H145" s="13">
        <f>CEILING(I144,0.5)</f>
        <v>6</v>
      </c>
      <c r="I145" s="13" t="s">
        <v>7</v>
      </c>
    </row>
    <row r="146" spans="1:9" s="1" customFormat="1" ht="39.75" customHeight="1" x14ac:dyDescent="0.3">
      <c r="A146" s="14">
        <v>23</v>
      </c>
      <c r="B146" s="18" t="s">
        <v>72</v>
      </c>
      <c r="C146" s="8"/>
      <c r="D146" s="9"/>
      <c r="E146" s="8"/>
      <c r="F146" s="10"/>
      <c r="G146" s="10"/>
      <c r="H146" s="10"/>
      <c r="I146" s="11"/>
    </row>
    <row r="147" spans="1:9" s="1" customFormat="1" ht="27.75" customHeight="1" x14ac:dyDescent="0.3">
      <c r="A147" s="6"/>
      <c r="B147" s="7" t="s">
        <v>73</v>
      </c>
      <c r="C147" s="8">
        <v>2</v>
      </c>
      <c r="D147" s="9" t="s">
        <v>14</v>
      </c>
      <c r="E147" s="9">
        <v>1</v>
      </c>
      <c r="F147" s="10"/>
      <c r="G147" s="10"/>
      <c r="H147" s="10"/>
      <c r="I147" s="11">
        <v>2</v>
      </c>
    </row>
    <row r="148" spans="1:9" s="1" customFormat="1" ht="27.75" customHeight="1" x14ac:dyDescent="0.3">
      <c r="A148" s="6"/>
      <c r="B148" s="7"/>
      <c r="C148" s="8"/>
      <c r="D148" s="9"/>
      <c r="E148" s="8"/>
      <c r="F148" s="10"/>
      <c r="G148" s="12" t="s">
        <v>15</v>
      </c>
      <c r="H148" s="13">
        <f>CEILING(I147,0.5)</f>
        <v>2</v>
      </c>
      <c r="I148" s="13" t="s">
        <v>7</v>
      </c>
    </row>
    <row r="149" spans="1:9" s="1" customFormat="1" ht="27.75" customHeight="1" x14ac:dyDescent="0.3">
      <c r="A149" s="211">
        <v>24</v>
      </c>
      <c r="B149" s="146" t="s">
        <v>524</v>
      </c>
      <c r="C149" s="88"/>
      <c r="D149" s="88"/>
      <c r="E149" s="88"/>
      <c r="F149" s="89"/>
      <c r="G149" s="89"/>
      <c r="H149" s="89"/>
      <c r="I149" s="89"/>
    </row>
    <row r="150" spans="1:9" s="1" customFormat="1" ht="27.75" customHeight="1" x14ac:dyDescent="0.3">
      <c r="A150" s="84"/>
      <c r="B150" s="85" t="s">
        <v>525</v>
      </c>
      <c r="C150" s="88">
        <v>1</v>
      </c>
      <c r="D150" s="88" t="s">
        <v>14</v>
      </c>
      <c r="E150" s="88">
        <v>1</v>
      </c>
      <c r="F150" s="89">
        <v>8.69</v>
      </c>
      <c r="G150" s="89">
        <v>6.6</v>
      </c>
      <c r="H150" s="89"/>
      <c r="I150" s="89">
        <f>+PRODUCT(C150:H150)</f>
        <v>57.353999999999992</v>
      </c>
    </row>
    <row r="151" spans="1:9" s="1" customFormat="1" ht="27.75" customHeight="1" x14ac:dyDescent="0.3">
      <c r="A151" s="84"/>
      <c r="B151" s="85"/>
      <c r="C151" s="88"/>
      <c r="D151" s="88"/>
      <c r="E151" s="88"/>
      <c r="F151" s="89"/>
      <c r="G151" s="89"/>
      <c r="H151" s="89"/>
      <c r="I151" s="89">
        <f>SUM(I150:I150)</f>
        <v>57.353999999999992</v>
      </c>
    </row>
    <row r="152" spans="1:9" s="1" customFormat="1" ht="27.75" customHeight="1" x14ac:dyDescent="0.3">
      <c r="A152" s="84"/>
      <c r="B152" s="85"/>
      <c r="C152" s="88"/>
      <c r="D152" s="88"/>
      <c r="E152" s="88"/>
      <c r="F152" s="89"/>
      <c r="G152" s="89"/>
      <c r="H152" s="90" t="s">
        <v>353</v>
      </c>
      <c r="I152" s="90">
        <f>+CEILING(I151,0.5)</f>
        <v>57.5</v>
      </c>
    </row>
    <row r="153" spans="1:9" s="1" customFormat="1" ht="44.25" customHeight="1" x14ac:dyDescent="0.3">
      <c r="A153" s="211">
        <v>25</v>
      </c>
      <c r="B153" s="146" t="s">
        <v>468</v>
      </c>
      <c r="C153" s="88"/>
      <c r="D153" s="88"/>
      <c r="E153" s="88"/>
      <c r="F153" s="89"/>
      <c r="G153" s="89"/>
      <c r="H153" s="90"/>
      <c r="I153" s="90"/>
    </row>
    <row r="154" spans="1:9" s="1" customFormat="1" ht="27.75" customHeight="1" x14ac:dyDescent="0.3">
      <c r="A154" s="84"/>
      <c r="B154" s="224" t="s">
        <v>520</v>
      </c>
      <c r="C154" s="225">
        <v>1</v>
      </c>
      <c r="D154" s="225" t="s">
        <v>14</v>
      </c>
      <c r="E154" s="225">
        <v>1</v>
      </c>
      <c r="F154" s="226">
        <v>6</v>
      </c>
      <c r="G154" s="226">
        <v>15.3</v>
      </c>
      <c r="H154" s="226"/>
      <c r="I154" s="89">
        <f t="shared" ref="I154:I159" si="3">+PRODUCT(C154:H154)</f>
        <v>91.800000000000011</v>
      </c>
    </row>
    <row r="155" spans="1:9" s="1" customFormat="1" ht="33" customHeight="1" x14ac:dyDescent="0.3">
      <c r="A155" s="84"/>
      <c r="B155" s="224" t="s">
        <v>521</v>
      </c>
      <c r="C155" s="225">
        <v>1</v>
      </c>
      <c r="D155" s="225" t="s">
        <v>14</v>
      </c>
      <c r="E155" s="225">
        <v>1</v>
      </c>
      <c r="F155" s="226">
        <v>6.1</v>
      </c>
      <c r="G155" s="226">
        <v>15.3</v>
      </c>
      <c r="H155" s="226"/>
      <c r="I155" s="89">
        <f t="shared" si="3"/>
        <v>93.33</v>
      </c>
    </row>
    <row r="156" spans="1:9" s="1" customFormat="1" ht="33" customHeight="1" x14ac:dyDescent="0.3">
      <c r="A156" s="84"/>
      <c r="B156" s="224" t="s">
        <v>473</v>
      </c>
      <c r="C156" s="225">
        <v>1</v>
      </c>
      <c r="D156" s="225" t="s">
        <v>14</v>
      </c>
      <c r="E156" s="225">
        <v>1</v>
      </c>
      <c r="F156" s="226">
        <v>7.35</v>
      </c>
      <c r="G156" s="226">
        <v>31</v>
      </c>
      <c r="H156" s="226"/>
      <c r="I156" s="89">
        <f t="shared" si="3"/>
        <v>227.85</v>
      </c>
    </row>
    <row r="157" spans="1:9" s="1" customFormat="1" ht="33" customHeight="1" x14ac:dyDescent="0.3">
      <c r="A157" s="84"/>
      <c r="B157" s="224" t="s">
        <v>523</v>
      </c>
      <c r="C157" s="225">
        <v>1</v>
      </c>
      <c r="D157" s="225" t="s">
        <v>14</v>
      </c>
      <c r="E157" s="225">
        <v>3</v>
      </c>
      <c r="F157" s="226">
        <v>7.3</v>
      </c>
      <c r="G157" s="226">
        <v>11.9</v>
      </c>
      <c r="H157" s="226"/>
      <c r="I157" s="89">
        <f t="shared" si="3"/>
        <v>260.61</v>
      </c>
    </row>
    <row r="158" spans="1:9" s="1" customFormat="1" ht="27.75" customHeight="1" x14ac:dyDescent="0.3">
      <c r="A158" s="84"/>
      <c r="B158" s="224" t="s">
        <v>469</v>
      </c>
      <c r="C158" s="225">
        <v>3</v>
      </c>
      <c r="D158" s="225" t="s">
        <v>14</v>
      </c>
      <c r="E158" s="225">
        <v>1</v>
      </c>
      <c r="F158" s="226">
        <v>8.8000000000000007</v>
      </c>
      <c r="G158" s="226">
        <v>11.9</v>
      </c>
      <c r="H158" s="226"/>
      <c r="I158" s="89">
        <f t="shared" si="3"/>
        <v>314.16000000000003</v>
      </c>
    </row>
    <row r="159" spans="1:9" s="1" customFormat="1" ht="24" customHeight="1" x14ac:dyDescent="0.3">
      <c r="A159" s="84"/>
      <c r="B159" s="224" t="s">
        <v>470</v>
      </c>
      <c r="C159" s="225">
        <v>1</v>
      </c>
      <c r="D159" s="225" t="s">
        <v>14</v>
      </c>
      <c r="E159" s="225">
        <v>1</v>
      </c>
      <c r="F159" s="226">
        <v>8.8000000000000007</v>
      </c>
      <c r="G159" s="226">
        <v>14.9</v>
      </c>
      <c r="H159" s="226"/>
      <c r="I159" s="89">
        <f t="shared" si="3"/>
        <v>131.12</v>
      </c>
    </row>
    <row r="160" spans="1:9" s="1" customFormat="1" ht="22.5" customHeight="1" x14ac:dyDescent="0.3">
      <c r="A160" s="84"/>
      <c r="B160" s="85"/>
      <c r="C160" s="88"/>
      <c r="D160" s="88"/>
      <c r="E160" s="88"/>
      <c r="F160" s="89"/>
      <c r="G160" s="89"/>
      <c r="H160" s="90"/>
      <c r="I160" s="90">
        <f>SUM(I154:I159)</f>
        <v>1118.8699999999999</v>
      </c>
    </row>
    <row r="161" spans="1:9" s="1" customFormat="1" ht="30.75" customHeight="1" x14ac:dyDescent="0.3">
      <c r="A161" s="84"/>
      <c r="B161" s="85"/>
      <c r="C161" s="88"/>
      <c r="D161" s="88"/>
      <c r="E161" s="88"/>
      <c r="F161" s="89"/>
      <c r="G161" s="89"/>
      <c r="H161" s="90" t="s">
        <v>353</v>
      </c>
      <c r="I161" s="90">
        <f>+CEILING(I160,0.5)</f>
        <v>1119</v>
      </c>
    </row>
    <row r="162" spans="1:9" s="1" customFormat="1" ht="146.25" customHeight="1" x14ac:dyDescent="0.3">
      <c r="A162" s="211">
        <v>26</v>
      </c>
      <c r="B162" s="147" t="s">
        <v>479</v>
      </c>
      <c r="C162" s="88"/>
      <c r="D162" s="88"/>
      <c r="E162" s="88"/>
      <c r="F162" s="89"/>
      <c r="G162" s="89"/>
      <c r="H162" s="89"/>
      <c r="I162" s="89"/>
    </row>
    <row r="163" spans="1:9" s="80" customFormat="1" ht="30.75" customHeight="1" x14ac:dyDescent="0.3">
      <c r="A163" s="84"/>
      <c r="B163" s="85" t="s">
        <v>533</v>
      </c>
      <c r="C163" s="88">
        <v>6</v>
      </c>
      <c r="D163" s="88" t="s">
        <v>14</v>
      </c>
      <c r="E163" s="88">
        <v>1</v>
      </c>
      <c r="F163" s="89">
        <v>44.04</v>
      </c>
      <c r="G163" s="89"/>
      <c r="H163" s="89">
        <v>2.25</v>
      </c>
      <c r="I163" s="89">
        <f t="shared" ref="I163:I175" si="4">+PRODUCT(C163:H163)</f>
        <v>594.54</v>
      </c>
    </row>
    <row r="164" spans="1:9" s="80" customFormat="1" ht="30.75" customHeight="1" x14ac:dyDescent="0.3">
      <c r="A164" s="84"/>
      <c r="B164" s="85" t="s">
        <v>534</v>
      </c>
      <c r="C164" s="88">
        <v>6</v>
      </c>
      <c r="D164" s="88" t="s">
        <v>14</v>
      </c>
      <c r="E164" s="88">
        <v>1</v>
      </c>
      <c r="F164" s="89">
        <v>42.2</v>
      </c>
      <c r="G164" s="89"/>
      <c r="H164" s="89">
        <v>2.25</v>
      </c>
      <c r="I164" s="89">
        <f t="shared" si="4"/>
        <v>569.70000000000005</v>
      </c>
    </row>
    <row r="165" spans="1:9" s="80" customFormat="1" ht="30.75" customHeight="1" x14ac:dyDescent="0.3">
      <c r="A165" s="84"/>
      <c r="B165" s="85" t="s">
        <v>467</v>
      </c>
      <c r="C165" s="88">
        <v>6</v>
      </c>
      <c r="D165" s="88" t="s">
        <v>14</v>
      </c>
      <c r="E165" s="88">
        <v>-10</v>
      </c>
      <c r="F165" s="89">
        <v>0.9</v>
      </c>
      <c r="G165" s="89"/>
      <c r="H165" s="89">
        <v>1.05</v>
      </c>
      <c r="I165" s="89">
        <f t="shared" si="4"/>
        <v>-56.7</v>
      </c>
    </row>
    <row r="166" spans="1:9" s="80" customFormat="1" ht="30.75" customHeight="1" x14ac:dyDescent="0.3">
      <c r="A166" s="84"/>
      <c r="B166" s="85" t="s">
        <v>440</v>
      </c>
      <c r="C166" s="88">
        <v>6</v>
      </c>
      <c r="D166" s="88" t="s">
        <v>14</v>
      </c>
      <c r="E166" s="88">
        <v>-2</v>
      </c>
      <c r="F166" s="89">
        <v>1.2</v>
      </c>
      <c r="G166" s="89"/>
      <c r="H166" s="89">
        <v>2.25</v>
      </c>
      <c r="I166" s="89">
        <f t="shared" si="4"/>
        <v>-32.4</v>
      </c>
    </row>
    <row r="167" spans="1:9" s="80" customFormat="1" ht="30.75" customHeight="1" x14ac:dyDescent="0.3">
      <c r="A167" s="84"/>
      <c r="B167" s="85" t="s">
        <v>537</v>
      </c>
      <c r="C167" s="88">
        <v>3</v>
      </c>
      <c r="D167" s="88" t="s">
        <v>14</v>
      </c>
      <c r="E167" s="88">
        <v>1</v>
      </c>
      <c r="F167" s="89">
        <v>40.24</v>
      </c>
      <c r="G167" s="89"/>
      <c r="H167" s="89">
        <v>2.1</v>
      </c>
      <c r="I167" s="89">
        <f t="shared" si="4"/>
        <v>253.512</v>
      </c>
    </row>
    <row r="168" spans="1:9" s="80" customFormat="1" ht="30.75" customHeight="1" x14ac:dyDescent="0.3">
      <c r="A168" s="84"/>
      <c r="B168" s="85" t="s">
        <v>540</v>
      </c>
      <c r="C168" s="88">
        <v>3</v>
      </c>
      <c r="D168" s="88" t="s">
        <v>14</v>
      </c>
      <c r="E168" s="88">
        <v>1</v>
      </c>
      <c r="F168" s="89">
        <v>38.4</v>
      </c>
      <c r="G168" s="89"/>
      <c r="H168" s="89">
        <v>2.1</v>
      </c>
      <c r="I168" s="89">
        <f t="shared" si="4"/>
        <v>241.92</v>
      </c>
    </row>
    <row r="169" spans="1:9" s="1" customFormat="1" ht="27" customHeight="1" x14ac:dyDescent="0.3">
      <c r="A169" s="84"/>
      <c r="B169" s="91" t="s">
        <v>480</v>
      </c>
      <c r="C169" s="88">
        <v>3</v>
      </c>
      <c r="D169" s="88" t="s">
        <v>14</v>
      </c>
      <c r="E169" s="88">
        <v>-1</v>
      </c>
      <c r="F169" s="89">
        <v>1.2</v>
      </c>
      <c r="G169" s="89"/>
      <c r="H169" s="89">
        <v>1.5</v>
      </c>
      <c r="I169" s="89">
        <f t="shared" si="4"/>
        <v>-5.3999999999999995</v>
      </c>
    </row>
    <row r="170" spans="1:9" s="1" customFormat="1" ht="27" customHeight="1" x14ac:dyDescent="0.3">
      <c r="A170" s="84"/>
      <c r="B170" s="85" t="s">
        <v>538</v>
      </c>
      <c r="C170" s="88">
        <v>3</v>
      </c>
      <c r="D170" s="88" t="s">
        <v>14</v>
      </c>
      <c r="E170" s="88">
        <v>1</v>
      </c>
      <c r="F170" s="89">
        <v>43.24</v>
      </c>
      <c r="G170" s="89"/>
      <c r="H170" s="89">
        <v>2.1</v>
      </c>
      <c r="I170" s="89">
        <f t="shared" si="4"/>
        <v>272.41200000000003</v>
      </c>
    </row>
    <row r="171" spans="1:9" s="1" customFormat="1" ht="23.25" customHeight="1" x14ac:dyDescent="0.3">
      <c r="A171" s="84"/>
      <c r="B171" s="85" t="s">
        <v>539</v>
      </c>
      <c r="C171" s="88">
        <v>3</v>
      </c>
      <c r="D171" s="88" t="s">
        <v>14</v>
      </c>
      <c r="E171" s="88">
        <v>1</v>
      </c>
      <c r="F171" s="89">
        <v>41.4</v>
      </c>
      <c r="G171" s="89"/>
      <c r="H171" s="89">
        <v>2.1</v>
      </c>
      <c r="I171" s="89">
        <f t="shared" si="4"/>
        <v>260.82</v>
      </c>
    </row>
    <row r="172" spans="1:9" s="1" customFormat="1" ht="23.25" customHeight="1" x14ac:dyDescent="0.3">
      <c r="A172" s="84"/>
      <c r="B172" s="91" t="s">
        <v>483</v>
      </c>
      <c r="C172" s="88">
        <v>3</v>
      </c>
      <c r="D172" s="88" t="s">
        <v>14</v>
      </c>
      <c r="E172" s="88">
        <v>-1</v>
      </c>
      <c r="F172" s="89">
        <v>1.2</v>
      </c>
      <c r="G172" s="89"/>
      <c r="H172" s="89">
        <v>1.5</v>
      </c>
      <c r="I172" s="89">
        <f t="shared" si="4"/>
        <v>-5.3999999999999995</v>
      </c>
    </row>
    <row r="173" spans="1:9" s="1" customFormat="1" x14ac:dyDescent="0.3">
      <c r="A173" s="84"/>
      <c r="B173" s="91" t="s">
        <v>481</v>
      </c>
      <c r="C173" s="88">
        <v>1</v>
      </c>
      <c r="D173" s="88" t="s">
        <v>14</v>
      </c>
      <c r="E173" s="88">
        <v>1</v>
      </c>
      <c r="F173" s="89">
        <v>49.24</v>
      </c>
      <c r="G173" s="89"/>
      <c r="H173" s="89">
        <v>3.4</v>
      </c>
      <c r="I173" s="89">
        <f t="shared" si="4"/>
        <v>167.416</v>
      </c>
    </row>
    <row r="174" spans="1:9" s="1" customFormat="1" ht="30.75" customHeight="1" x14ac:dyDescent="0.3">
      <c r="A174" s="84"/>
      <c r="B174" s="91" t="s">
        <v>482</v>
      </c>
      <c r="C174" s="88">
        <v>1</v>
      </c>
      <c r="D174" s="88" t="s">
        <v>14</v>
      </c>
      <c r="E174" s="88">
        <v>-5</v>
      </c>
      <c r="F174" s="89">
        <v>0.9</v>
      </c>
      <c r="G174" s="89"/>
      <c r="H174" s="89">
        <v>1.05</v>
      </c>
      <c r="I174" s="89">
        <f t="shared" si="4"/>
        <v>-4.7250000000000005</v>
      </c>
    </row>
    <row r="175" spans="1:9" s="1" customFormat="1" ht="30.75" customHeight="1" x14ac:dyDescent="0.3">
      <c r="A175" s="84"/>
      <c r="B175" s="91" t="s">
        <v>483</v>
      </c>
      <c r="C175" s="88">
        <v>1</v>
      </c>
      <c r="D175" s="88" t="s">
        <v>14</v>
      </c>
      <c r="E175" s="88">
        <v>-1</v>
      </c>
      <c r="F175" s="89">
        <v>1.2</v>
      </c>
      <c r="G175" s="89"/>
      <c r="H175" s="89">
        <v>2.1</v>
      </c>
      <c r="I175" s="89">
        <f t="shared" si="4"/>
        <v>-2.52</v>
      </c>
    </row>
    <row r="176" spans="1:9" s="1" customFormat="1" ht="30.75" customHeight="1" x14ac:dyDescent="0.3">
      <c r="A176" s="84"/>
      <c r="B176" s="91"/>
      <c r="C176" s="88"/>
      <c r="D176" s="88"/>
      <c r="E176" s="88"/>
      <c r="F176" s="89"/>
      <c r="G176" s="89"/>
      <c r="H176" s="89"/>
      <c r="I176" s="90">
        <f>SUM(I169:I175)</f>
        <v>682.60300000000018</v>
      </c>
    </row>
    <row r="177" spans="1:9" s="1" customFormat="1" ht="30.75" customHeight="1" x14ac:dyDescent="0.3">
      <c r="A177" s="84"/>
      <c r="B177" s="91"/>
      <c r="C177" s="88"/>
      <c r="D177" s="88"/>
      <c r="E177" s="88"/>
      <c r="F177" s="89"/>
      <c r="G177" s="89"/>
      <c r="H177" s="90" t="s">
        <v>15</v>
      </c>
      <c r="I177" s="90">
        <f>+CEILING(I176,0.5)</f>
        <v>683</v>
      </c>
    </row>
    <row r="178" spans="1:9" s="1" customFormat="1" ht="30.75" x14ac:dyDescent="0.3">
      <c r="A178" s="211">
        <v>27</v>
      </c>
      <c r="B178" s="146" t="s">
        <v>485</v>
      </c>
      <c r="C178" s="88"/>
      <c r="D178" s="88"/>
      <c r="E178" s="88"/>
      <c r="F178" s="89"/>
      <c r="G178" s="89"/>
      <c r="H178" s="90"/>
      <c r="I178" s="90"/>
    </row>
    <row r="179" spans="1:9" s="80" customFormat="1" ht="22.5" customHeight="1" x14ac:dyDescent="0.3">
      <c r="A179" s="84"/>
      <c r="B179" s="91" t="s">
        <v>472</v>
      </c>
      <c r="C179" s="88">
        <v>2</v>
      </c>
      <c r="D179" s="88" t="s">
        <v>14</v>
      </c>
      <c r="E179" s="88">
        <v>1</v>
      </c>
      <c r="F179" s="89">
        <v>42.4</v>
      </c>
      <c r="G179" s="89"/>
      <c r="H179" s="89">
        <v>2</v>
      </c>
      <c r="I179" s="89">
        <f t="shared" ref="I179:I184" si="5">+PRODUCT(C179:H179)</f>
        <v>169.6</v>
      </c>
    </row>
    <row r="180" spans="1:9" s="80" customFormat="1" ht="22.5" customHeight="1" x14ac:dyDescent="0.3">
      <c r="A180" s="84"/>
      <c r="B180" s="91" t="s">
        <v>480</v>
      </c>
      <c r="C180" s="88">
        <v>2</v>
      </c>
      <c r="D180" s="88" t="s">
        <v>14</v>
      </c>
      <c r="E180" s="88">
        <v>-3</v>
      </c>
      <c r="F180" s="89">
        <v>0.8</v>
      </c>
      <c r="G180" s="89"/>
      <c r="H180" s="89">
        <v>2.1</v>
      </c>
      <c r="I180" s="89">
        <f t="shared" si="5"/>
        <v>-10.080000000000002</v>
      </c>
    </row>
    <row r="181" spans="1:9" s="1" customFormat="1" x14ac:dyDescent="0.3">
      <c r="A181" s="84"/>
      <c r="B181" s="91" t="s">
        <v>486</v>
      </c>
      <c r="C181" s="88">
        <v>4</v>
      </c>
      <c r="D181" s="88" t="s">
        <v>14</v>
      </c>
      <c r="E181" s="88">
        <v>1</v>
      </c>
      <c r="F181" s="89">
        <v>36.06</v>
      </c>
      <c r="G181" s="89"/>
      <c r="H181" s="89">
        <v>3</v>
      </c>
      <c r="I181" s="89">
        <f t="shared" si="5"/>
        <v>432.72</v>
      </c>
    </row>
    <row r="182" spans="1:9" s="1" customFormat="1" x14ac:dyDescent="0.3">
      <c r="A182" s="84"/>
      <c r="B182" s="91" t="s">
        <v>487</v>
      </c>
      <c r="C182" s="88">
        <v>4</v>
      </c>
      <c r="D182" s="88" t="s">
        <v>14</v>
      </c>
      <c r="E182" s="88">
        <v>-1</v>
      </c>
      <c r="F182" s="89">
        <v>1</v>
      </c>
      <c r="G182" s="89"/>
      <c r="H182" s="89">
        <v>2.1</v>
      </c>
      <c r="I182" s="89">
        <f t="shared" si="5"/>
        <v>-8.4</v>
      </c>
    </row>
    <row r="183" spans="1:9" s="1" customFormat="1" x14ac:dyDescent="0.3">
      <c r="A183" s="84"/>
      <c r="B183" s="91" t="s">
        <v>488</v>
      </c>
      <c r="C183" s="88">
        <v>4</v>
      </c>
      <c r="D183" s="88" t="s">
        <v>14</v>
      </c>
      <c r="E183" s="88">
        <v>16</v>
      </c>
      <c r="F183" s="89">
        <v>2.7</v>
      </c>
      <c r="G183" s="89"/>
      <c r="H183" s="89">
        <v>2.7</v>
      </c>
      <c r="I183" s="89">
        <f t="shared" si="5"/>
        <v>466.56000000000006</v>
      </c>
    </row>
    <row r="184" spans="1:9" s="1" customFormat="1" x14ac:dyDescent="0.3">
      <c r="A184" s="84"/>
      <c r="B184" s="91" t="s">
        <v>489</v>
      </c>
      <c r="C184" s="88">
        <v>4</v>
      </c>
      <c r="D184" s="88" t="s">
        <v>14</v>
      </c>
      <c r="E184" s="88">
        <v>-16</v>
      </c>
      <c r="F184" s="89">
        <v>0.75</v>
      </c>
      <c r="G184" s="89"/>
      <c r="H184" s="89">
        <v>2.1</v>
      </c>
      <c r="I184" s="89">
        <f t="shared" si="5"/>
        <v>-100.80000000000001</v>
      </c>
    </row>
    <row r="185" spans="1:9" s="1" customFormat="1" x14ac:dyDescent="0.3">
      <c r="A185" s="84"/>
      <c r="B185" s="91"/>
      <c r="C185" s="88"/>
      <c r="D185" s="88"/>
      <c r="E185" s="88"/>
      <c r="F185" s="89"/>
      <c r="G185" s="89"/>
      <c r="H185" s="89"/>
      <c r="I185" s="90">
        <f>SUM(I179:I184)</f>
        <v>949.60000000000014</v>
      </c>
    </row>
    <row r="186" spans="1:9" s="1" customFormat="1" x14ac:dyDescent="0.3">
      <c r="A186" s="84"/>
      <c r="B186" s="91"/>
      <c r="C186" s="88"/>
      <c r="D186" s="88"/>
      <c r="E186" s="88"/>
      <c r="F186" s="89"/>
      <c r="G186" s="89"/>
      <c r="H186" s="90" t="s">
        <v>15</v>
      </c>
      <c r="I186" s="90">
        <f>+CEILING(I185,0.5)</f>
        <v>950</v>
      </c>
    </row>
    <row r="187" spans="1:9" s="1" customFormat="1" x14ac:dyDescent="0.3">
      <c r="A187" s="84"/>
      <c r="B187" s="85"/>
      <c r="C187" s="88"/>
      <c r="D187" s="88"/>
      <c r="E187" s="88"/>
      <c r="F187" s="89"/>
      <c r="G187" s="89"/>
      <c r="H187" s="89"/>
      <c r="I187" s="89"/>
    </row>
    <row r="188" spans="1:9" s="1" customFormat="1" x14ac:dyDescent="0.3">
      <c r="A188" s="211">
        <v>28</v>
      </c>
      <c r="B188" s="91" t="s">
        <v>493</v>
      </c>
      <c r="C188" s="88"/>
      <c r="D188" s="88"/>
      <c r="E188" s="88"/>
      <c r="F188" s="89"/>
      <c r="G188" s="89"/>
      <c r="H188" s="89"/>
      <c r="I188" s="90"/>
    </row>
    <row r="189" spans="1:9" s="1" customFormat="1" x14ac:dyDescent="0.3">
      <c r="A189" s="84"/>
      <c r="B189" s="85" t="s">
        <v>492</v>
      </c>
      <c r="C189" s="88">
        <v>3</v>
      </c>
      <c r="D189" s="88" t="s">
        <v>14</v>
      </c>
      <c r="E189" s="88">
        <v>10</v>
      </c>
      <c r="F189" s="89"/>
      <c r="G189" s="89"/>
      <c r="H189" s="89"/>
      <c r="I189" s="89">
        <f>+PRODUCT(C189:H189)</f>
        <v>30</v>
      </c>
    </row>
    <row r="190" spans="1:9" s="1" customFormat="1" x14ac:dyDescent="0.3">
      <c r="A190" s="84"/>
      <c r="B190" s="91"/>
      <c r="C190" s="88"/>
      <c r="D190" s="88"/>
      <c r="E190" s="88"/>
      <c r="F190" s="89"/>
      <c r="G190" s="89"/>
      <c r="H190" s="89"/>
      <c r="I190" s="90">
        <f>SUM(I189:I189)</f>
        <v>30</v>
      </c>
    </row>
    <row r="191" spans="1:9" s="1" customFormat="1" x14ac:dyDescent="0.3">
      <c r="A191" s="84"/>
      <c r="B191" s="70"/>
      <c r="C191" s="88"/>
      <c r="D191" s="88"/>
      <c r="E191" s="88"/>
      <c r="F191" s="89"/>
      <c r="G191" s="89"/>
      <c r="H191" s="90" t="s">
        <v>15</v>
      </c>
      <c r="I191" s="90">
        <f>+CEILING(I190,0.5)</f>
        <v>30</v>
      </c>
    </row>
    <row r="192" spans="1:9" s="1" customFormat="1" x14ac:dyDescent="0.3">
      <c r="A192" s="211">
        <v>29</v>
      </c>
      <c r="B192" s="70" t="s">
        <v>527</v>
      </c>
      <c r="C192" s="88"/>
      <c r="D192" s="88"/>
      <c r="E192" s="88"/>
      <c r="F192" s="89"/>
      <c r="G192" s="89"/>
      <c r="H192" s="90"/>
      <c r="I192" s="90"/>
    </row>
    <row r="193" spans="1:9" s="1" customFormat="1" ht="24" customHeight="1" x14ac:dyDescent="0.3">
      <c r="A193" s="84"/>
      <c r="B193" s="70" t="s">
        <v>492</v>
      </c>
      <c r="C193" s="88">
        <v>2</v>
      </c>
      <c r="D193" s="88" t="s">
        <v>14</v>
      </c>
      <c r="E193" s="88">
        <v>8</v>
      </c>
      <c r="F193" s="89"/>
      <c r="G193" s="89"/>
      <c r="H193" s="90"/>
      <c r="I193" s="89">
        <f>+PRODUCT(C193:H193)</f>
        <v>16</v>
      </c>
    </row>
    <row r="194" spans="1:9" s="1" customFormat="1" ht="21" customHeight="1" x14ac:dyDescent="0.3">
      <c r="A194" s="84"/>
      <c r="B194" s="70"/>
      <c r="C194" s="88"/>
      <c r="D194" s="88"/>
      <c r="E194" s="88"/>
      <c r="F194" s="89"/>
      <c r="G194" s="89"/>
      <c r="H194" s="89"/>
      <c r="I194" s="90">
        <f>SUM(I193:I193)</f>
        <v>16</v>
      </c>
    </row>
    <row r="195" spans="1:9" s="1" customFormat="1" ht="21" customHeight="1" x14ac:dyDescent="0.3">
      <c r="A195" s="84"/>
      <c r="B195" s="70"/>
      <c r="C195" s="88"/>
      <c r="D195" s="88"/>
      <c r="E195" s="88"/>
      <c r="F195" s="89"/>
      <c r="G195" s="89"/>
      <c r="H195" s="90" t="s">
        <v>15</v>
      </c>
      <c r="I195" s="90">
        <f>+CEILING(I194,0.5)</f>
        <v>16</v>
      </c>
    </row>
    <row r="196" spans="1:9" s="1" customFormat="1" x14ac:dyDescent="0.3">
      <c r="A196" s="84"/>
      <c r="B196" s="70"/>
      <c r="C196" s="88"/>
      <c r="D196" s="88"/>
      <c r="E196" s="88"/>
      <c r="F196" s="89"/>
      <c r="G196" s="89"/>
      <c r="H196" s="90"/>
      <c r="I196" s="90"/>
    </row>
    <row r="197" spans="1:9" s="1" customFormat="1" ht="33" x14ac:dyDescent="0.3">
      <c r="A197" s="211">
        <v>30</v>
      </c>
      <c r="B197" s="85" t="s">
        <v>438</v>
      </c>
      <c r="C197" s="88"/>
      <c r="D197" s="88"/>
      <c r="E197" s="88"/>
      <c r="F197" s="89"/>
      <c r="G197" s="89"/>
      <c r="H197" s="89"/>
      <c r="I197" s="89"/>
    </row>
    <row r="198" spans="1:9" s="1" customFormat="1" x14ac:dyDescent="0.3">
      <c r="A198" s="84"/>
      <c r="B198" s="85" t="s">
        <v>441</v>
      </c>
      <c r="C198" s="81"/>
      <c r="D198" s="81"/>
      <c r="E198" s="88"/>
      <c r="F198" s="89">
        <v>30.82</v>
      </c>
      <c r="G198" s="89"/>
      <c r="H198" s="89">
        <v>100</v>
      </c>
      <c r="I198" s="89">
        <f>+PRODUCT(C198:H198)</f>
        <v>3082</v>
      </c>
    </row>
    <row r="199" spans="1:9" s="1" customFormat="1" x14ac:dyDescent="0.3">
      <c r="A199" s="84"/>
      <c r="B199" s="85" t="s">
        <v>491</v>
      </c>
      <c r="C199" s="81"/>
      <c r="D199" s="81"/>
      <c r="E199" s="88"/>
      <c r="F199" s="89">
        <v>1.32</v>
      </c>
      <c r="G199" s="89"/>
      <c r="H199" s="89">
        <v>100</v>
      </c>
      <c r="I199" s="89">
        <f>+PRODUCT(C199:H199)</f>
        <v>132</v>
      </c>
    </row>
    <row r="200" spans="1:9" s="1" customFormat="1" x14ac:dyDescent="0.3">
      <c r="A200" s="84"/>
      <c r="B200" s="85"/>
      <c r="C200" s="81"/>
      <c r="D200" s="81"/>
      <c r="E200" s="88"/>
      <c r="F200" s="89"/>
      <c r="G200" s="89"/>
      <c r="H200" s="89"/>
      <c r="I200" s="89">
        <f>SUM(I198:I199)</f>
        <v>3214</v>
      </c>
    </row>
    <row r="201" spans="1:9" s="1" customFormat="1" x14ac:dyDescent="0.3">
      <c r="A201" s="84"/>
      <c r="B201" s="85"/>
      <c r="C201" s="81"/>
      <c r="D201" s="81"/>
      <c r="E201" s="88"/>
      <c r="F201" s="89"/>
      <c r="G201" s="89"/>
      <c r="H201" s="89"/>
      <c r="I201" s="89">
        <f>+I200/1000</f>
        <v>3.214</v>
      </c>
    </row>
    <row r="202" spans="1:9" s="1" customFormat="1" x14ac:dyDescent="0.3">
      <c r="A202" s="92"/>
      <c r="B202" s="93"/>
      <c r="C202" s="83"/>
      <c r="D202" s="83"/>
      <c r="E202" s="91"/>
      <c r="F202" s="89"/>
      <c r="G202" s="89"/>
      <c r="H202" s="90" t="s">
        <v>15</v>
      </c>
      <c r="I202" s="90">
        <f>+CEILING(I201,0.5)</f>
        <v>3.5</v>
      </c>
    </row>
    <row r="203" spans="1:9" s="1" customFormat="1" ht="31.5" x14ac:dyDescent="0.3">
      <c r="A203" s="211">
        <v>31</v>
      </c>
      <c r="B203" s="25" t="s">
        <v>417</v>
      </c>
      <c r="C203" s="88"/>
      <c r="D203" s="88"/>
      <c r="E203" s="88"/>
      <c r="F203" s="89"/>
      <c r="G203" s="89"/>
      <c r="H203" s="89"/>
      <c r="I203" s="89"/>
    </row>
    <row r="204" spans="1:9" s="1" customFormat="1" x14ac:dyDescent="0.3">
      <c r="A204" s="84"/>
      <c r="B204" s="85" t="s">
        <v>471</v>
      </c>
      <c r="C204" s="88">
        <v>6</v>
      </c>
      <c r="D204" s="88" t="s">
        <v>14</v>
      </c>
      <c r="E204" s="88">
        <v>10</v>
      </c>
      <c r="F204" s="89">
        <v>0.9</v>
      </c>
      <c r="G204" s="89">
        <v>1.05</v>
      </c>
      <c r="H204" s="89">
        <v>28</v>
      </c>
      <c r="I204" s="89">
        <f>+PRODUCT(C204:H204)</f>
        <v>1587.6000000000001</v>
      </c>
    </row>
    <row r="205" spans="1:9" s="1" customFormat="1" x14ac:dyDescent="0.3">
      <c r="A205" s="84"/>
      <c r="B205" s="85"/>
      <c r="C205" s="88"/>
      <c r="D205" s="88"/>
      <c r="E205" s="88"/>
      <c r="F205" s="89"/>
      <c r="G205" s="89"/>
      <c r="H205" s="89"/>
      <c r="I205" s="89">
        <f>SUM(I204:I204)</f>
        <v>1587.6000000000001</v>
      </c>
    </row>
    <row r="206" spans="1:9" s="1" customFormat="1" x14ac:dyDescent="0.3">
      <c r="A206" s="84"/>
      <c r="B206" s="85"/>
      <c r="C206" s="88"/>
      <c r="D206" s="88"/>
      <c r="E206" s="88"/>
      <c r="F206" s="89"/>
      <c r="G206" s="89"/>
      <c r="H206" s="90" t="s">
        <v>353</v>
      </c>
      <c r="I206" s="90">
        <f>+CEILING(I205,0.5)</f>
        <v>1588</v>
      </c>
    </row>
    <row r="207" spans="1:9" s="1" customFormat="1" x14ac:dyDescent="0.3">
      <c r="A207" s="94"/>
      <c r="B207" s="94"/>
      <c r="C207" s="94"/>
      <c r="D207" s="94"/>
      <c r="E207" s="94"/>
      <c r="F207" s="95"/>
      <c r="G207" s="95"/>
      <c r="H207" s="95"/>
      <c r="I207" s="95"/>
    </row>
    <row r="208" spans="1:9" s="1" customFormat="1" x14ac:dyDescent="0.3">
      <c r="A208" s="94">
        <v>32</v>
      </c>
      <c r="B208" s="126" t="s">
        <v>474</v>
      </c>
      <c r="C208" s="94"/>
      <c r="D208" s="94"/>
      <c r="E208" s="94"/>
      <c r="F208" s="95"/>
      <c r="G208" s="95"/>
      <c r="H208" s="95"/>
      <c r="I208" s="95"/>
    </row>
    <row r="209" spans="1:9" s="1" customFormat="1" x14ac:dyDescent="0.3">
      <c r="A209" s="94"/>
      <c r="B209" s="94" t="s">
        <v>80</v>
      </c>
      <c r="C209" s="125">
        <v>8</v>
      </c>
      <c r="D209" s="125" t="s">
        <v>14</v>
      </c>
      <c r="E209" s="125">
        <v>1</v>
      </c>
      <c r="F209" s="95">
        <v>1.2</v>
      </c>
      <c r="G209" s="95">
        <v>35</v>
      </c>
      <c r="H209" s="95">
        <v>2.1</v>
      </c>
      <c r="I209" s="89">
        <f>+PRODUCT(C209:H209)</f>
        <v>705.6</v>
      </c>
    </row>
    <row r="210" spans="1:9" s="1" customFormat="1" x14ac:dyDescent="0.3">
      <c r="A210" s="94"/>
      <c r="B210" s="94"/>
      <c r="C210" s="125"/>
      <c r="D210" s="125"/>
      <c r="E210" s="125"/>
      <c r="F210" s="95"/>
      <c r="G210" s="95"/>
      <c r="H210" s="95"/>
      <c r="I210" s="89">
        <f>SUM(I209:I209)</f>
        <v>705.6</v>
      </c>
    </row>
    <row r="211" spans="1:9" s="1" customFormat="1" x14ac:dyDescent="0.3">
      <c r="A211" s="94"/>
      <c r="B211" s="94"/>
      <c r="C211" s="94"/>
      <c r="D211" s="94"/>
      <c r="E211" s="94"/>
      <c r="F211" s="95"/>
      <c r="G211" s="95"/>
      <c r="H211" s="90" t="s">
        <v>353</v>
      </c>
      <c r="I211" s="90">
        <f>+CEILING(I210,0.5)</f>
        <v>706</v>
      </c>
    </row>
    <row r="212" spans="1:9" s="1" customFormat="1" ht="66" x14ac:dyDescent="0.3">
      <c r="A212" s="94">
        <v>33</v>
      </c>
      <c r="B212" s="106" t="s">
        <v>457</v>
      </c>
      <c r="C212" s="103"/>
      <c r="D212" s="103"/>
      <c r="E212" s="103"/>
      <c r="F212" s="103"/>
      <c r="G212" s="103"/>
      <c r="H212" s="103"/>
      <c r="I212" s="103"/>
    </row>
    <row r="213" spans="1:9" s="1" customFormat="1" x14ac:dyDescent="0.3">
      <c r="A213" s="94"/>
      <c r="B213" s="103" t="s">
        <v>475</v>
      </c>
      <c r="C213" s="102">
        <v>1</v>
      </c>
      <c r="D213" s="102" t="s">
        <v>14</v>
      </c>
      <c r="E213" s="102">
        <v>3</v>
      </c>
      <c r="F213" s="101">
        <v>8.8000000000000007</v>
      </c>
      <c r="G213" s="101">
        <v>11.8</v>
      </c>
      <c r="H213" s="101"/>
      <c r="I213" s="101">
        <f>PRODUCT(C213:H213)</f>
        <v>311.52000000000004</v>
      </c>
    </row>
    <row r="214" spans="1:9" s="1" customFormat="1" x14ac:dyDescent="0.3">
      <c r="A214" s="94"/>
      <c r="B214" s="103"/>
      <c r="C214" s="103"/>
      <c r="D214" s="103"/>
      <c r="E214" s="103"/>
      <c r="F214" s="103"/>
      <c r="G214" s="103"/>
      <c r="H214" s="105" t="s">
        <v>8</v>
      </c>
      <c r="I214" s="107">
        <f>SUM(I213)</f>
        <v>311.52000000000004</v>
      </c>
    </row>
    <row r="215" spans="1:9" s="1" customFormat="1" x14ac:dyDescent="0.3">
      <c r="A215" s="94"/>
      <c r="B215" s="103"/>
      <c r="C215" s="103"/>
      <c r="D215" s="103"/>
      <c r="E215" s="103"/>
      <c r="F215" s="103"/>
      <c r="G215" s="103"/>
      <c r="H215" s="103" t="s">
        <v>15</v>
      </c>
      <c r="I215" s="104">
        <f>+CEILING(I214,0.5)</f>
        <v>312</v>
      </c>
    </row>
    <row r="216" spans="1:9" s="1" customFormat="1" ht="43.5" x14ac:dyDescent="0.3">
      <c r="A216" s="127">
        <v>34</v>
      </c>
      <c r="B216" s="128" t="s">
        <v>477</v>
      </c>
      <c r="C216" s="127"/>
      <c r="D216" s="127"/>
      <c r="E216" s="127"/>
      <c r="F216" s="127"/>
      <c r="G216" s="127"/>
      <c r="H216" s="127"/>
      <c r="I216" s="127"/>
    </row>
    <row r="217" spans="1:9" s="1" customFormat="1" x14ac:dyDescent="0.3">
      <c r="A217" s="129"/>
      <c r="B217" s="85" t="s">
        <v>471</v>
      </c>
      <c r="C217" s="88">
        <v>6</v>
      </c>
      <c r="D217" s="88" t="s">
        <v>14</v>
      </c>
      <c r="E217" s="88">
        <v>10</v>
      </c>
      <c r="F217" s="89">
        <v>0.9</v>
      </c>
      <c r="G217" s="132"/>
      <c r="H217" s="139">
        <v>1.05</v>
      </c>
      <c r="I217" s="132">
        <f>PRODUCT(C217:H217)</f>
        <v>56.7</v>
      </c>
    </row>
    <row r="218" spans="1:9" s="1" customFormat="1" x14ac:dyDescent="0.3">
      <c r="A218" s="129"/>
      <c r="B218" s="130" t="s">
        <v>478</v>
      </c>
      <c r="C218" s="131">
        <v>3</v>
      </c>
      <c r="D218" s="131" t="s">
        <v>14</v>
      </c>
      <c r="E218" s="131">
        <v>1</v>
      </c>
      <c r="F218" s="89">
        <v>0.9</v>
      </c>
      <c r="G218" s="132"/>
      <c r="H218" s="139">
        <v>1.05</v>
      </c>
      <c r="I218" s="132">
        <f>PRODUCT(C218:H218)</f>
        <v>2.8350000000000004</v>
      </c>
    </row>
    <row r="219" spans="1:9" s="1" customFormat="1" x14ac:dyDescent="0.3">
      <c r="A219" s="127"/>
      <c r="B219" s="128"/>
      <c r="C219" s="133"/>
      <c r="D219" s="133"/>
      <c r="E219" s="133"/>
      <c r="F219" s="134"/>
      <c r="G219" s="135"/>
      <c r="H219" s="136" t="s">
        <v>8</v>
      </c>
      <c r="I219" s="137">
        <f>SUM(I217:I218)</f>
        <v>59.535000000000004</v>
      </c>
    </row>
    <row r="220" spans="1:9" s="1" customFormat="1" x14ac:dyDescent="0.3">
      <c r="A220" s="127"/>
      <c r="B220" s="128"/>
      <c r="C220" s="127"/>
      <c r="D220" s="127"/>
      <c r="E220" s="127"/>
      <c r="F220" s="127"/>
      <c r="G220" s="127" t="s">
        <v>15</v>
      </c>
      <c r="H220" s="138">
        <f>CEILING(I219,0.1)</f>
        <v>59.6</v>
      </c>
      <c r="I220" s="127" t="s">
        <v>43</v>
      </c>
    </row>
    <row r="221" spans="1:9" s="1" customFormat="1" x14ac:dyDescent="0.3">
      <c r="A221" s="94">
        <v>35</v>
      </c>
      <c r="B221" s="94" t="s">
        <v>494</v>
      </c>
      <c r="C221" s="94"/>
      <c r="D221" s="94"/>
      <c r="E221" s="94"/>
      <c r="F221" s="95"/>
      <c r="G221" s="95"/>
      <c r="H221" s="90"/>
      <c r="I221" s="90"/>
    </row>
    <row r="222" spans="1:9" s="1" customFormat="1" ht="105" x14ac:dyDescent="0.3">
      <c r="A222" s="94">
        <v>35</v>
      </c>
      <c r="B222" s="148" t="s">
        <v>495</v>
      </c>
      <c r="C222" s="149"/>
      <c r="D222" s="149"/>
      <c r="E222" s="149"/>
      <c r="F222" s="150"/>
      <c r="G222" s="150"/>
      <c r="H222" s="150"/>
      <c r="I222" s="151"/>
    </row>
    <row r="223" spans="1:9" s="1" customFormat="1" x14ac:dyDescent="0.3">
      <c r="A223" s="94"/>
      <c r="B223" s="152" t="s">
        <v>413</v>
      </c>
      <c r="C223" s="149">
        <v>1</v>
      </c>
      <c r="D223" s="149" t="s">
        <v>14</v>
      </c>
      <c r="E223" s="149">
        <v>1</v>
      </c>
      <c r="F223" s="153">
        <v>24</v>
      </c>
      <c r="G223" s="150"/>
      <c r="H223" s="150"/>
      <c r="I223" s="150">
        <f>PRODUCT(C223:H223)</f>
        <v>24</v>
      </c>
    </row>
    <row r="224" spans="1:9" s="1" customFormat="1" ht="105" x14ac:dyDescent="0.3">
      <c r="A224" s="94">
        <v>36</v>
      </c>
      <c r="B224" s="148" t="s">
        <v>496</v>
      </c>
      <c r="C224" s="149">
        <v>1</v>
      </c>
      <c r="D224" s="149" t="s">
        <v>14</v>
      </c>
      <c r="E224" s="149">
        <v>1</v>
      </c>
      <c r="F224" s="153">
        <v>98</v>
      </c>
      <c r="G224" s="150"/>
      <c r="H224" s="150"/>
      <c r="I224" s="150">
        <f>PRODUCT(C224:H224)</f>
        <v>98</v>
      </c>
    </row>
    <row r="225" spans="1:11" s="1" customFormat="1" ht="70.5" x14ac:dyDescent="0.3">
      <c r="A225" s="94">
        <v>37</v>
      </c>
      <c r="B225" s="148" t="s">
        <v>497</v>
      </c>
      <c r="C225" s="149">
        <v>1</v>
      </c>
      <c r="D225" s="149" t="s">
        <v>14</v>
      </c>
      <c r="E225" s="149">
        <v>1</v>
      </c>
      <c r="F225" s="153">
        <v>24</v>
      </c>
      <c r="G225" s="150"/>
      <c r="H225" s="150"/>
      <c r="I225" s="150">
        <f>PRODUCT(C225:H225)</f>
        <v>24</v>
      </c>
    </row>
    <row r="226" spans="1:11" s="1" customFormat="1" ht="60" x14ac:dyDescent="0.3">
      <c r="A226" s="94">
        <v>38</v>
      </c>
      <c r="B226" s="148" t="s">
        <v>498</v>
      </c>
      <c r="C226" s="154"/>
      <c r="D226" s="149" t="s">
        <v>14</v>
      </c>
      <c r="E226" s="154"/>
      <c r="F226" s="150"/>
      <c r="G226" s="150"/>
      <c r="H226" s="150"/>
      <c r="I226" s="151"/>
    </row>
    <row r="227" spans="1:11" s="1" customFormat="1" x14ac:dyDescent="0.3">
      <c r="A227" s="94"/>
      <c r="B227" s="152" t="s">
        <v>499</v>
      </c>
      <c r="C227" s="154">
        <v>1</v>
      </c>
      <c r="D227" s="149" t="s">
        <v>14</v>
      </c>
      <c r="E227" s="154">
        <v>1</v>
      </c>
      <c r="F227" s="150"/>
      <c r="G227" s="150"/>
      <c r="H227" s="150"/>
      <c r="I227" s="150">
        <f>PRODUCT(C227:H227)</f>
        <v>1</v>
      </c>
    </row>
    <row r="228" spans="1:11" s="1" customFormat="1" ht="60" x14ac:dyDescent="0.3">
      <c r="A228" s="94">
        <v>39</v>
      </c>
      <c r="B228" s="148" t="s">
        <v>500</v>
      </c>
      <c r="C228" s="155"/>
      <c r="D228" s="155"/>
      <c r="E228" s="155"/>
      <c r="F228" s="155"/>
      <c r="G228" s="155"/>
      <c r="H228" s="155"/>
      <c r="I228" s="155"/>
    </row>
    <row r="229" spans="1:11" s="1" customFormat="1" x14ac:dyDescent="0.3">
      <c r="A229" s="94"/>
      <c r="B229" s="156" t="s">
        <v>501</v>
      </c>
      <c r="C229" s="133">
        <v>1</v>
      </c>
      <c r="D229" s="133" t="s">
        <v>14</v>
      </c>
      <c r="E229" s="133">
        <v>3</v>
      </c>
      <c r="F229" s="132">
        <v>1000</v>
      </c>
      <c r="G229" s="157"/>
      <c r="H229" s="157"/>
      <c r="I229" s="158">
        <f>PRODUCT(C229:H229)</f>
        <v>3000</v>
      </c>
      <c r="K229" s="1">
        <f>250*818</f>
        <v>204500</v>
      </c>
    </row>
    <row r="230" spans="1:11" s="1" customFormat="1" x14ac:dyDescent="0.3">
      <c r="A230" s="94"/>
      <c r="B230" s="155"/>
      <c r="C230" s="155"/>
      <c r="D230" s="155"/>
      <c r="E230" s="155"/>
      <c r="F230" s="155"/>
      <c r="G230" s="159"/>
      <c r="H230" s="160" t="s">
        <v>8</v>
      </c>
      <c r="I230" s="136">
        <f>SUM(I229:I229)</f>
        <v>3000</v>
      </c>
      <c r="K230" s="1">
        <f>331290-K229</f>
        <v>126790</v>
      </c>
    </row>
    <row r="231" spans="1:11" s="1" customFormat="1" x14ac:dyDescent="0.3">
      <c r="A231" s="194"/>
      <c r="B231" s="195"/>
      <c r="C231" s="195"/>
      <c r="D231" s="195"/>
      <c r="E231" s="195"/>
      <c r="F231" s="195"/>
      <c r="G231" s="135" t="s">
        <v>15</v>
      </c>
      <c r="H231" s="136">
        <f>CEILING(I230,0.1)</f>
        <v>3000</v>
      </c>
      <c r="I231" s="161" t="s">
        <v>502</v>
      </c>
    </row>
    <row r="232" spans="1:11" s="1" customFormat="1" ht="106.5" x14ac:dyDescent="0.3">
      <c r="A232" s="182">
        <v>40</v>
      </c>
      <c r="B232" s="183" t="s">
        <v>509</v>
      </c>
      <c r="C232" s="184"/>
      <c r="D232" s="184"/>
      <c r="E232" s="184"/>
      <c r="F232" s="185"/>
      <c r="G232" s="185"/>
      <c r="H232" s="185"/>
      <c r="I232" s="185"/>
    </row>
    <row r="233" spans="1:11" s="1" customFormat="1" x14ac:dyDescent="0.3">
      <c r="A233" s="186"/>
      <c r="B233" s="187" t="s">
        <v>510</v>
      </c>
      <c r="C233" s="188"/>
      <c r="D233" s="188"/>
      <c r="E233" s="188"/>
      <c r="F233" s="189"/>
      <c r="G233" s="189"/>
      <c r="H233" s="189"/>
      <c r="I233" s="189"/>
    </row>
    <row r="234" spans="1:11" s="1" customFormat="1" x14ac:dyDescent="0.3">
      <c r="A234" s="190"/>
      <c r="B234" s="190" t="s">
        <v>411</v>
      </c>
      <c r="C234" s="186">
        <v>1</v>
      </c>
      <c r="D234" s="186" t="s">
        <v>14</v>
      </c>
      <c r="E234" s="186">
        <v>1</v>
      </c>
      <c r="F234" s="191">
        <v>122</v>
      </c>
      <c r="G234" s="191"/>
      <c r="H234" s="190"/>
      <c r="I234" s="192">
        <f>PRODUCT(C234:H234)</f>
        <v>122</v>
      </c>
    </row>
    <row r="235" spans="1:11" s="1" customFormat="1" x14ac:dyDescent="0.3">
      <c r="A235" s="190"/>
      <c r="B235" s="190"/>
      <c r="C235" s="186"/>
      <c r="D235" s="186"/>
      <c r="E235" s="186"/>
      <c r="F235" s="191"/>
      <c r="G235" s="191"/>
      <c r="H235" s="187" t="s">
        <v>8</v>
      </c>
      <c r="I235" s="193">
        <f>SUM(I234:I234)</f>
        <v>122</v>
      </c>
    </row>
    <row r="236" spans="1:11" s="1" customFormat="1" x14ac:dyDescent="0.3">
      <c r="A236" s="186"/>
      <c r="B236" s="187" t="s">
        <v>511</v>
      </c>
      <c r="C236" s="186"/>
      <c r="D236" s="186"/>
      <c r="E236" s="186"/>
      <c r="F236" s="191"/>
      <c r="G236" s="191"/>
      <c r="H236" s="191"/>
      <c r="I236" s="192"/>
    </row>
    <row r="237" spans="1:11" s="1" customFormat="1" x14ac:dyDescent="0.3">
      <c r="A237" s="190"/>
      <c r="B237" s="190" t="s">
        <v>411</v>
      </c>
      <c r="C237" s="186">
        <v>1</v>
      </c>
      <c r="D237" s="186" t="s">
        <v>14</v>
      </c>
      <c r="E237" s="186">
        <v>1</v>
      </c>
      <c r="F237" s="191">
        <v>122</v>
      </c>
      <c r="G237" s="191"/>
      <c r="H237" s="190"/>
      <c r="I237" s="192">
        <f>PRODUCT(C237:H237)</f>
        <v>122</v>
      </c>
    </row>
    <row r="238" spans="1:11" s="1" customFormat="1" x14ac:dyDescent="0.3">
      <c r="A238" s="190"/>
      <c r="B238" s="190"/>
      <c r="C238" s="186"/>
      <c r="D238" s="186"/>
      <c r="E238" s="186"/>
      <c r="F238" s="191"/>
      <c r="G238" s="191"/>
      <c r="H238" s="187" t="s">
        <v>8</v>
      </c>
      <c r="I238" s="193">
        <f>SUM(I237:I237)</f>
        <v>122</v>
      </c>
    </row>
    <row r="239" spans="1:11" s="1" customFormat="1" x14ac:dyDescent="0.3">
      <c r="A239" s="94"/>
      <c r="B239" s="155"/>
      <c r="C239" s="155"/>
      <c r="D239" s="155"/>
      <c r="E239" s="155"/>
      <c r="F239" s="155"/>
      <c r="G239" s="135"/>
      <c r="H239" s="136"/>
      <c r="I239" s="161"/>
    </row>
    <row r="240" spans="1:11" s="1" customFormat="1" ht="142.5" x14ac:dyDescent="0.3">
      <c r="A240" s="3">
        <v>41</v>
      </c>
      <c r="B240" s="196" t="s">
        <v>512</v>
      </c>
      <c r="C240" s="197"/>
      <c r="D240" s="197"/>
      <c r="E240" s="197"/>
      <c r="F240" s="197"/>
      <c r="G240" s="197"/>
      <c r="H240" s="197"/>
      <c r="I240" s="197"/>
    </row>
    <row r="241" spans="1:9" s="1" customFormat="1" x14ac:dyDescent="0.3">
      <c r="A241" s="3"/>
      <c r="B241" s="198" t="s">
        <v>513</v>
      </c>
      <c r="C241" s="199">
        <v>1</v>
      </c>
      <c r="D241" s="200" t="s">
        <v>14</v>
      </c>
      <c r="E241" s="199">
        <v>1</v>
      </c>
      <c r="F241" s="197"/>
      <c r="G241" s="197"/>
      <c r="H241" s="197"/>
      <c r="I241" s="197">
        <f>+PRODUCT(C241:H241)</f>
        <v>1</v>
      </c>
    </row>
    <row r="242" spans="1:9" s="1" customFormat="1" x14ac:dyDescent="0.3">
      <c r="A242" s="3"/>
      <c r="B242" s="198" t="s">
        <v>514</v>
      </c>
      <c r="C242" s="199">
        <v>1</v>
      </c>
      <c r="D242" s="200" t="s">
        <v>14</v>
      </c>
      <c r="E242" s="199">
        <v>1</v>
      </c>
      <c r="F242" s="197"/>
      <c r="G242" s="197"/>
      <c r="H242" s="197"/>
      <c r="I242" s="197">
        <f>+PRODUCT(C242:H242)</f>
        <v>1</v>
      </c>
    </row>
    <row r="243" spans="1:9" s="1" customFormat="1" x14ac:dyDescent="0.3">
      <c r="A243" s="3"/>
      <c r="B243" s="198"/>
      <c r="C243" s="197"/>
      <c r="D243" s="2"/>
      <c r="E243" s="197"/>
      <c r="F243" s="197"/>
      <c r="G243" s="201" t="s">
        <v>8</v>
      </c>
      <c r="H243" s="201">
        <f>SUM(I241:I242)</f>
        <v>2</v>
      </c>
      <c r="I243" s="197" t="s">
        <v>7</v>
      </c>
    </row>
    <row r="244" spans="1:9" s="1" customFormat="1" ht="57" x14ac:dyDescent="0.3">
      <c r="A244" s="3">
        <v>42</v>
      </c>
      <c r="B244" s="196" t="s">
        <v>515</v>
      </c>
      <c r="C244" s="197"/>
      <c r="D244" s="197"/>
      <c r="E244" s="197"/>
      <c r="F244" s="197"/>
      <c r="G244" s="197"/>
      <c r="H244" s="197"/>
      <c r="I244" s="197"/>
    </row>
    <row r="245" spans="1:9" s="1" customFormat="1" x14ac:dyDescent="0.3">
      <c r="A245" s="3"/>
      <c r="B245" s="198" t="s">
        <v>513</v>
      </c>
      <c r="C245" s="199">
        <v>1</v>
      </c>
      <c r="D245" s="202" t="s">
        <v>14</v>
      </c>
      <c r="E245" s="199">
        <v>1</v>
      </c>
      <c r="F245" s="197"/>
      <c r="G245" s="197"/>
      <c r="H245" s="197"/>
      <c r="I245" s="197">
        <f>+PRODUCT(C245:H245)</f>
        <v>1</v>
      </c>
    </row>
    <row r="246" spans="1:9" s="1" customFormat="1" x14ac:dyDescent="0.3">
      <c r="A246" s="3"/>
      <c r="B246" s="198"/>
      <c r="C246" s="197"/>
      <c r="D246" s="2"/>
      <c r="E246" s="197"/>
      <c r="F246" s="197"/>
      <c r="G246" s="201" t="s">
        <v>8</v>
      </c>
      <c r="H246" s="201">
        <f>SUM(I245)</f>
        <v>1</v>
      </c>
      <c r="I246" s="197" t="s">
        <v>7</v>
      </c>
    </row>
    <row r="247" spans="1:9" s="1" customFormat="1" ht="213.75" x14ac:dyDescent="0.3">
      <c r="A247" s="3">
        <v>43</v>
      </c>
      <c r="B247" s="196" t="s">
        <v>516</v>
      </c>
      <c r="C247" s="197"/>
      <c r="D247" s="197"/>
      <c r="E247" s="197"/>
      <c r="F247" s="197"/>
      <c r="G247" s="197"/>
      <c r="H247" s="197"/>
      <c r="I247" s="197"/>
    </row>
    <row r="248" spans="1:9" s="1" customFormat="1" x14ac:dyDescent="0.3">
      <c r="A248" s="3"/>
      <c r="B248" s="198" t="s">
        <v>513</v>
      </c>
      <c r="C248" s="199">
        <v>1</v>
      </c>
      <c r="D248" s="200" t="s">
        <v>14</v>
      </c>
      <c r="E248" s="199">
        <v>1</v>
      </c>
      <c r="F248" s="197"/>
      <c r="G248" s="197"/>
      <c r="H248" s="197"/>
      <c r="I248" s="197">
        <f>+PRODUCT(C248:H248)</f>
        <v>1</v>
      </c>
    </row>
    <row r="249" spans="1:9" s="1" customFormat="1" x14ac:dyDescent="0.3">
      <c r="A249" s="3"/>
      <c r="B249" s="198"/>
      <c r="C249" s="199"/>
      <c r="D249" s="203"/>
      <c r="E249" s="199"/>
      <c r="F249" s="197"/>
      <c r="G249" s="201" t="s">
        <v>8</v>
      </c>
      <c r="H249" s="201">
        <f>SUM(I248)</f>
        <v>1</v>
      </c>
      <c r="I249" s="197" t="s">
        <v>7</v>
      </c>
    </row>
    <row r="250" spans="1:9" s="1" customFormat="1" x14ac:dyDescent="0.3">
      <c r="A250" s="3"/>
      <c r="B250" s="198"/>
      <c r="C250" s="197"/>
      <c r="D250" s="2"/>
      <c r="E250" s="197"/>
      <c r="F250" s="197"/>
      <c r="G250" s="201" t="s">
        <v>8</v>
      </c>
      <c r="H250" s="201" t="e">
        <f>SUM(#REF!)</f>
        <v>#REF!</v>
      </c>
      <c r="I250" s="197" t="s">
        <v>7</v>
      </c>
    </row>
    <row r="251" spans="1:9" s="1" customFormat="1" x14ac:dyDescent="0.3">
      <c r="A251" s="94">
        <v>44</v>
      </c>
      <c r="B251" s="94" t="s">
        <v>445</v>
      </c>
      <c r="C251" s="125">
        <v>4</v>
      </c>
      <c r="D251" s="125" t="s">
        <v>14</v>
      </c>
      <c r="E251" s="125">
        <v>10</v>
      </c>
      <c r="F251" s="125"/>
      <c r="G251" s="125"/>
      <c r="H251" s="95"/>
      <c r="I251" s="89">
        <f>+PRODUCT(C251:H251)</f>
        <v>40</v>
      </c>
    </row>
    <row r="252" spans="1:9" s="1" customFormat="1" x14ac:dyDescent="0.3">
      <c r="A252" s="94"/>
      <c r="B252" s="94" t="s">
        <v>508</v>
      </c>
      <c r="C252" s="125">
        <v>3</v>
      </c>
      <c r="D252" s="125" t="s">
        <v>14</v>
      </c>
      <c r="E252" s="125">
        <v>5</v>
      </c>
      <c r="F252" s="125"/>
      <c r="G252" s="125"/>
      <c r="H252" s="95"/>
      <c r="I252" s="89">
        <f>+PRODUCT(C252:H252)</f>
        <v>15</v>
      </c>
    </row>
    <row r="253" spans="1:9" s="1" customFormat="1" x14ac:dyDescent="0.3">
      <c r="A253" s="94"/>
      <c r="B253" s="94"/>
      <c r="C253" s="125"/>
      <c r="D253" s="125"/>
      <c r="E253" s="125"/>
      <c r="F253" s="125"/>
      <c r="G253" s="125"/>
      <c r="H253" s="95"/>
      <c r="I253" s="89">
        <f>SUM(I251:I252)</f>
        <v>55</v>
      </c>
    </row>
    <row r="254" spans="1:9" s="1" customFormat="1" x14ac:dyDescent="0.3">
      <c r="A254" s="94"/>
      <c r="B254" s="94"/>
      <c r="C254" s="94"/>
      <c r="D254" s="94"/>
      <c r="E254" s="94"/>
      <c r="F254" s="95"/>
      <c r="G254" s="95"/>
      <c r="H254" s="90" t="s">
        <v>353</v>
      </c>
      <c r="I254" s="90">
        <f>+CEILING(I253,0.5)</f>
        <v>55</v>
      </c>
    </row>
    <row r="255" spans="1:9" s="1" customFormat="1" ht="66" x14ac:dyDescent="0.3">
      <c r="A255" s="94">
        <v>45</v>
      </c>
      <c r="B255" s="97" t="s">
        <v>423</v>
      </c>
      <c r="C255" s="94"/>
      <c r="D255" s="94"/>
      <c r="E255" s="94"/>
      <c r="F255" s="95"/>
      <c r="G255" s="95"/>
      <c r="H255" s="95"/>
      <c r="I255" s="95"/>
    </row>
    <row r="256" spans="1:9" s="1" customFormat="1" x14ac:dyDescent="0.3">
      <c r="A256" s="94"/>
      <c r="B256" s="96" t="s">
        <v>418</v>
      </c>
      <c r="C256" s="88">
        <v>1</v>
      </c>
      <c r="D256" s="88" t="s">
        <v>14</v>
      </c>
      <c r="E256" s="88">
        <v>20</v>
      </c>
      <c r="F256" s="89"/>
      <c r="G256" s="89"/>
      <c r="H256" s="89"/>
      <c r="I256" s="89">
        <f>+PRODUCT(C256:H256)</f>
        <v>20</v>
      </c>
    </row>
    <row r="257" spans="1:9" s="1" customFormat="1" x14ac:dyDescent="0.3">
      <c r="A257" s="94"/>
      <c r="B257" s="96"/>
      <c r="C257" s="94"/>
      <c r="D257" s="94"/>
      <c r="E257" s="94"/>
      <c r="F257" s="95"/>
      <c r="G257" s="95"/>
      <c r="H257" s="95"/>
      <c r="I257" s="95"/>
    </row>
    <row r="258" spans="1:9" s="1" customFormat="1" x14ac:dyDescent="0.3">
      <c r="A258" s="94"/>
      <c r="B258" s="96" t="s">
        <v>419</v>
      </c>
      <c r="C258" s="88">
        <v>9</v>
      </c>
      <c r="D258" s="88" t="s">
        <v>14</v>
      </c>
      <c r="E258" s="88">
        <v>4</v>
      </c>
      <c r="F258" s="89"/>
      <c r="G258" s="89"/>
      <c r="H258" s="89"/>
      <c r="I258" s="89">
        <f>+PRODUCT(C258:H258)</f>
        <v>36</v>
      </c>
    </row>
    <row r="259" spans="1:9" s="1" customFormat="1" x14ac:dyDescent="0.3">
      <c r="A259" s="94"/>
      <c r="B259" s="96"/>
      <c r="C259" s="94"/>
      <c r="D259" s="94"/>
      <c r="E259" s="94"/>
      <c r="F259" s="95"/>
      <c r="G259" s="95"/>
      <c r="H259" s="95"/>
      <c r="I259" s="95"/>
    </row>
    <row r="260" spans="1:9" s="1" customFormat="1" ht="63.75" x14ac:dyDescent="0.3">
      <c r="A260" s="94">
        <v>46</v>
      </c>
      <c r="B260" s="96" t="s">
        <v>424</v>
      </c>
      <c r="C260" s="88">
        <v>1</v>
      </c>
      <c r="D260" s="88" t="s">
        <v>14</v>
      </c>
      <c r="E260" s="88">
        <v>30</v>
      </c>
      <c r="F260" s="89"/>
      <c r="G260" s="89"/>
      <c r="H260" s="89"/>
      <c r="I260" s="89">
        <f>+PRODUCT(C260:H260)</f>
        <v>30</v>
      </c>
    </row>
    <row r="261" spans="1:9" s="1" customFormat="1" x14ac:dyDescent="0.3">
      <c r="A261" s="94"/>
      <c r="B261" s="96"/>
      <c r="C261" s="94"/>
      <c r="D261" s="94"/>
      <c r="E261" s="94"/>
      <c r="F261" s="95"/>
      <c r="G261" s="95"/>
      <c r="H261" s="95"/>
      <c r="I261" s="95"/>
    </row>
    <row r="262" spans="1:9" s="1" customFormat="1" ht="81" x14ac:dyDescent="0.3">
      <c r="A262" s="94">
        <v>47</v>
      </c>
      <c r="B262" s="96" t="s">
        <v>425</v>
      </c>
      <c r="C262" s="88">
        <v>1</v>
      </c>
      <c r="D262" s="88" t="s">
        <v>14</v>
      </c>
      <c r="E262" s="88">
        <v>10</v>
      </c>
      <c r="F262" s="89"/>
      <c r="G262" s="89"/>
      <c r="H262" s="89"/>
      <c r="I262" s="89">
        <f>+PRODUCT(C262:H262)</f>
        <v>10</v>
      </c>
    </row>
    <row r="263" spans="1:9" s="1" customFormat="1" x14ac:dyDescent="0.3">
      <c r="A263" s="94"/>
      <c r="B263" s="96"/>
      <c r="C263" s="94"/>
      <c r="D263" s="94"/>
      <c r="E263" s="94"/>
      <c r="F263" s="95"/>
      <c r="G263" s="95"/>
      <c r="H263" s="95"/>
      <c r="I263" s="95"/>
    </row>
    <row r="264" spans="1:9" s="1" customFormat="1" ht="81" x14ac:dyDescent="0.3">
      <c r="A264" s="94">
        <v>48</v>
      </c>
      <c r="B264" s="96" t="s">
        <v>426</v>
      </c>
      <c r="C264" s="88">
        <v>1</v>
      </c>
      <c r="D264" s="88" t="s">
        <v>14</v>
      </c>
      <c r="E264" s="88">
        <v>10</v>
      </c>
      <c r="F264" s="89"/>
      <c r="G264" s="89"/>
      <c r="H264" s="89"/>
      <c r="I264" s="89">
        <f>+PRODUCT(C264:H264)</f>
        <v>10</v>
      </c>
    </row>
    <row r="265" spans="1:9" s="1" customFormat="1" x14ac:dyDescent="0.3">
      <c r="A265" s="94"/>
      <c r="B265" s="96"/>
      <c r="C265" s="94"/>
      <c r="D265" s="94"/>
      <c r="E265" s="94"/>
      <c r="F265" s="95"/>
      <c r="G265" s="95"/>
      <c r="H265" s="95"/>
      <c r="I265" s="95"/>
    </row>
    <row r="266" spans="1:9" s="1" customFormat="1" ht="31.5" x14ac:dyDescent="0.3">
      <c r="A266" s="94">
        <v>49</v>
      </c>
      <c r="B266" s="98" t="s">
        <v>427</v>
      </c>
      <c r="C266" s="88">
        <v>1</v>
      </c>
      <c r="D266" s="88" t="s">
        <v>14</v>
      </c>
      <c r="E266" s="88">
        <v>120</v>
      </c>
      <c r="F266" s="89"/>
      <c r="G266" s="89"/>
      <c r="H266" s="89"/>
      <c r="I266" s="89">
        <f>+PRODUCT(C266:H266)</f>
        <v>120</v>
      </c>
    </row>
    <row r="267" spans="1:9" s="1" customFormat="1" x14ac:dyDescent="0.3">
      <c r="A267" s="94"/>
      <c r="B267" s="98"/>
      <c r="C267" s="94"/>
      <c r="D267" s="94"/>
      <c r="E267" s="94"/>
      <c r="F267" s="95"/>
      <c r="G267" s="95"/>
      <c r="H267" s="95"/>
      <c r="I267" s="95"/>
    </row>
    <row r="268" spans="1:9" s="1" customFormat="1" ht="32.25" x14ac:dyDescent="0.3">
      <c r="A268" s="94">
        <v>50</v>
      </c>
      <c r="B268" s="96" t="s">
        <v>428</v>
      </c>
      <c r="C268" s="88">
        <v>1</v>
      </c>
      <c r="D268" s="88" t="s">
        <v>14</v>
      </c>
      <c r="E268" s="88">
        <v>60</v>
      </c>
      <c r="F268" s="89"/>
      <c r="G268" s="89"/>
      <c r="H268" s="89"/>
      <c r="I268" s="89">
        <f>+PRODUCT(C268:H268)</f>
        <v>60</v>
      </c>
    </row>
    <row r="269" spans="1:9" s="1" customFormat="1" x14ac:dyDescent="0.3">
      <c r="A269" s="94"/>
      <c r="B269" s="96"/>
      <c r="C269" s="94"/>
      <c r="D269" s="94"/>
      <c r="E269" s="94"/>
      <c r="F269" s="95"/>
      <c r="G269" s="95"/>
      <c r="H269" s="95"/>
      <c r="I269" s="95"/>
    </row>
    <row r="270" spans="1:9" s="1" customFormat="1" ht="63" x14ac:dyDescent="0.3">
      <c r="A270" s="94">
        <v>51</v>
      </c>
      <c r="B270" s="96" t="s">
        <v>476</v>
      </c>
      <c r="C270" s="88">
        <v>6</v>
      </c>
      <c r="D270" s="88" t="s">
        <v>14</v>
      </c>
      <c r="E270" s="88">
        <v>45</v>
      </c>
      <c r="F270" s="89"/>
      <c r="G270" s="89"/>
      <c r="H270" s="89"/>
      <c r="I270" s="89">
        <f>+PRODUCT(C270:H270)</f>
        <v>270</v>
      </c>
    </row>
    <row r="271" spans="1:9" s="1" customFormat="1" x14ac:dyDescent="0.3">
      <c r="A271" s="94"/>
      <c r="B271" s="96"/>
      <c r="C271" s="94"/>
      <c r="D271" s="94"/>
      <c r="E271" s="94"/>
      <c r="F271" s="95"/>
      <c r="G271" s="95"/>
      <c r="H271" s="95"/>
      <c r="I271" s="95"/>
    </row>
    <row r="272" spans="1:9" s="1" customFormat="1" ht="63" x14ac:dyDescent="0.3">
      <c r="A272" s="94">
        <v>52</v>
      </c>
      <c r="B272" s="98" t="s">
        <v>429</v>
      </c>
      <c r="C272" s="88">
        <v>1</v>
      </c>
      <c r="D272" s="88" t="s">
        <v>14</v>
      </c>
      <c r="E272" s="88">
        <v>250</v>
      </c>
      <c r="F272" s="89"/>
      <c r="G272" s="89"/>
      <c r="H272" s="89"/>
      <c r="I272" s="89">
        <f>+PRODUCT(C272:H272)</f>
        <v>250</v>
      </c>
    </row>
    <row r="273" spans="1:9" s="1" customFormat="1" x14ac:dyDescent="0.3">
      <c r="A273" s="94"/>
      <c r="B273" s="98"/>
      <c r="C273" s="94"/>
      <c r="D273" s="94"/>
      <c r="E273" s="94"/>
      <c r="F273" s="95"/>
      <c r="G273" s="95"/>
      <c r="H273" s="95"/>
      <c r="I273" s="95"/>
    </row>
    <row r="274" spans="1:9" s="1" customFormat="1" x14ac:dyDescent="0.3">
      <c r="A274" s="94">
        <v>53</v>
      </c>
      <c r="B274" s="99" t="s">
        <v>430</v>
      </c>
      <c r="C274" s="94"/>
      <c r="D274" s="94"/>
      <c r="E274" s="94"/>
      <c r="F274" s="95"/>
      <c r="G274" s="95"/>
      <c r="H274" s="95"/>
      <c r="I274" s="95"/>
    </row>
    <row r="275" spans="1:9" s="1" customFormat="1" x14ac:dyDescent="0.3">
      <c r="A275" s="94"/>
      <c r="B275" s="98" t="s">
        <v>431</v>
      </c>
      <c r="C275" s="88">
        <v>1</v>
      </c>
      <c r="D275" s="88" t="s">
        <v>14</v>
      </c>
      <c r="E275" s="88">
        <v>4</v>
      </c>
      <c r="F275" s="89"/>
      <c r="G275" s="89"/>
      <c r="H275" s="89"/>
      <c r="I275" s="89">
        <f>+PRODUCT(C275:H275)</f>
        <v>4</v>
      </c>
    </row>
    <row r="276" spans="1:9" s="1" customFormat="1" x14ac:dyDescent="0.3">
      <c r="A276" s="94"/>
      <c r="B276" s="98"/>
      <c r="C276" s="94"/>
      <c r="D276" s="94"/>
      <c r="E276" s="94"/>
      <c r="F276" s="95"/>
      <c r="G276" s="95"/>
      <c r="H276" s="95"/>
      <c r="I276" s="95"/>
    </row>
    <row r="277" spans="1:9" s="1" customFormat="1" x14ac:dyDescent="0.3">
      <c r="A277" s="94">
        <v>54</v>
      </c>
      <c r="B277" s="98" t="s">
        <v>432</v>
      </c>
      <c r="C277" s="88">
        <v>1</v>
      </c>
      <c r="D277" s="88" t="s">
        <v>14</v>
      </c>
      <c r="E277" s="88">
        <v>4</v>
      </c>
      <c r="F277" s="89"/>
      <c r="G277" s="89"/>
      <c r="H277" s="89"/>
      <c r="I277" s="89">
        <f>+PRODUCT(C277:H277)</f>
        <v>4</v>
      </c>
    </row>
    <row r="278" spans="1:9" s="1" customFormat="1" x14ac:dyDescent="0.3">
      <c r="A278" s="94"/>
      <c r="B278" s="98"/>
      <c r="C278" s="94"/>
      <c r="D278" s="94"/>
      <c r="E278" s="94"/>
      <c r="F278" s="95"/>
      <c r="G278" s="95"/>
      <c r="H278" s="95"/>
      <c r="I278" s="95"/>
    </row>
    <row r="279" spans="1:9" s="1" customFormat="1" x14ac:dyDescent="0.3">
      <c r="A279" s="94">
        <v>55</v>
      </c>
      <c r="B279" s="96" t="s">
        <v>420</v>
      </c>
      <c r="C279" s="88">
        <v>1</v>
      </c>
      <c r="D279" s="88" t="s">
        <v>14</v>
      </c>
      <c r="E279" s="88">
        <v>30</v>
      </c>
      <c r="F279" s="89"/>
      <c r="G279" s="89"/>
      <c r="H279" s="89"/>
      <c r="I279" s="89">
        <f>+PRODUCT(C279:H279)</f>
        <v>30</v>
      </c>
    </row>
    <row r="280" spans="1:9" s="1" customFormat="1" x14ac:dyDescent="0.3">
      <c r="A280" s="94"/>
      <c r="B280" s="96"/>
      <c r="C280" s="94"/>
      <c r="D280" s="94"/>
      <c r="E280" s="94"/>
      <c r="F280" s="95"/>
      <c r="G280" s="95"/>
      <c r="H280" s="95"/>
      <c r="I280" s="95"/>
    </row>
    <row r="281" spans="1:9" s="1" customFormat="1" x14ac:dyDescent="0.3">
      <c r="A281" s="94">
        <v>56</v>
      </c>
      <c r="B281" s="96" t="s">
        <v>421</v>
      </c>
      <c r="C281" s="88">
        <v>1</v>
      </c>
      <c r="D281" s="88" t="s">
        <v>14</v>
      </c>
      <c r="E281" s="88">
        <v>60</v>
      </c>
      <c r="F281" s="89"/>
      <c r="G281" s="89"/>
      <c r="H281" s="89"/>
      <c r="I281" s="89">
        <f>+PRODUCT(C281:H281)</f>
        <v>60</v>
      </c>
    </row>
    <row r="282" spans="1:9" s="1" customFormat="1" x14ac:dyDescent="0.3">
      <c r="A282" s="94"/>
      <c r="B282" s="96"/>
      <c r="C282" s="94"/>
      <c r="D282" s="94"/>
      <c r="E282" s="94"/>
      <c r="F282" s="95"/>
      <c r="G282" s="95"/>
      <c r="H282" s="95"/>
      <c r="I282" s="95"/>
    </row>
    <row r="283" spans="1:9" s="1" customFormat="1" x14ac:dyDescent="0.3">
      <c r="A283" s="94">
        <v>57</v>
      </c>
      <c r="B283" s="98" t="s">
        <v>422</v>
      </c>
      <c r="C283" s="88">
        <v>9</v>
      </c>
      <c r="D283" s="88" t="s">
        <v>14</v>
      </c>
      <c r="E283" s="88">
        <v>4</v>
      </c>
      <c r="F283" s="89"/>
      <c r="G283" s="89"/>
      <c r="H283" s="89"/>
      <c r="I283" s="89">
        <f>+PRODUCT(C283:H283)</f>
        <v>36</v>
      </c>
    </row>
    <row r="284" spans="1:9" s="1" customFormat="1" x14ac:dyDescent="0.3">
      <c r="A284" s="94"/>
      <c r="B284" s="98"/>
      <c r="C284" s="88"/>
      <c r="D284" s="88"/>
      <c r="E284" s="88"/>
      <c r="F284" s="89"/>
      <c r="G284" s="89"/>
      <c r="H284" s="89"/>
      <c r="I284" s="89"/>
    </row>
    <row r="285" spans="1:9" s="1" customFormat="1" x14ac:dyDescent="0.3">
      <c r="A285" s="94">
        <v>58</v>
      </c>
      <c r="B285" s="98" t="s">
        <v>518</v>
      </c>
      <c r="C285" s="88">
        <v>1</v>
      </c>
      <c r="D285" s="88" t="s">
        <v>14</v>
      </c>
      <c r="E285" s="88">
        <v>4</v>
      </c>
      <c r="F285" s="89"/>
      <c r="G285" s="89"/>
      <c r="H285" s="89"/>
      <c r="I285" s="89">
        <f>+PRODUCT(C285:H285)</f>
        <v>4</v>
      </c>
    </row>
    <row r="286" spans="1:9" s="1" customFormat="1" x14ac:dyDescent="0.3">
      <c r="A286" s="94"/>
      <c r="B286" s="98"/>
      <c r="C286" s="88"/>
      <c r="D286" s="88"/>
      <c r="E286" s="88"/>
      <c r="F286" s="89"/>
      <c r="G286" s="89"/>
      <c r="H286" s="89"/>
      <c r="I286" s="89"/>
    </row>
    <row r="287" spans="1:9" s="1" customFormat="1" x14ac:dyDescent="0.3">
      <c r="A287" s="94">
        <v>59</v>
      </c>
      <c r="B287" s="98" t="s">
        <v>519</v>
      </c>
      <c r="C287" s="88">
        <v>1</v>
      </c>
      <c r="D287" s="88" t="s">
        <v>14</v>
      </c>
      <c r="E287" s="88">
        <v>4</v>
      </c>
      <c r="F287" s="89"/>
      <c r="G287" s="89"/>
      <c r="H287" s="89"/>
      <c r="I287" s="89">
        <f>+PRODUCT(C287:H287)</f>
        <v>4</v>
      </c>
    </row>
    <row r="288" spans="1:9" s="1" customFormat="1" x14ac:dyDescent="0.3">
      <c r="A288" s="94"/>
      <c r="B288" s="98"/>
      <c r="C288" s="88"/>
      <c r="D288" s="88"/>
      <c r="E288" s="88"/>
      <c r="F288" s="89"/>
      <c r="G288" s="89"/>
      <c r="H288" s="89"/>
      <c r="I288" s="89"/>
    </row>
    <row r="289" spans="1:9" s="1" customFormat="1" x14ac:dyDescent="0.3">
      <c r="A289" s="94">
        <v>60</v>
      </c>
      <c r="B289" s="98" t="s">
        <v>541</v>
      </c>
      <c r="C289" s="88">
        <v>21</v>
      </c>
      <c r="D289" s="88" t="s">
        <v>14</v>
      </c>
      <c r="E289" s="88">
        <v>1</v>
      </c>
      <c r="F289" s="89"/>
      <c r="G289" s="89"/>
      <c r="H289" s="89"/>
      <c r="I289" s="89">
        <f>+PRODUCT(C289:H289)</f>
        <v>21</v>
      </c>
    </row>
    <row r="290" spans="1:9" s="1" customFormat="1" x14ac:dyDescent="0.3">
      <c r="A290" s="94"/>
      <c r="B290" s="98"/>
      <c r="C290" s="88"/>
      <c r="D290" s="88"/>
      <c r="E290" s="88"/>
      <c r="F290" s="89"/>
      <c r="G290" s="89"/>
      <c r="H290" s="89"/>
      <c r="I290" s="89"/>
    </row>
    <row r="291" spans="1:9" s="1" customFormat="1" x14ac:dyDescent="0.3">
      <c r="A291" s="94">
        <v>61</v>
      </c>
      <c r="B291" s="98" t="s">
        <v>542</v>
      </c>
      <c r="C291" s="88">
        <v>1</v>
      </c>
      <c r="D291" s="88" t="s">
        <v>14</v>
      </c>
      <c r="E291" s="88">
        <v>3</v>
      </c>
      <c r="F291" s="89"/>
      <c r="G291" s="89"/>
      <c r="H291" s="89"/>
      <c r="I291" s="89">
        <f>+PRODUCT(C291:H291)</f>
        <v>3</v>
      </c>
    </row>
    <row r="292" spans="1:9" s="1" customFormat="1" x14ac:dyDescent="0.3">
      <c r="A292" s="94"/>
      <c r="B292" s="98"/>
      <c r="C292" s="88"/>
      <c r="D292" s="88"/>
      <c r="E292" s="88"/>
      <c r="F292" s="89"/>
      <c r="G292" s="89"/>
      <c r="H292" s="89"/>
      <c r="I292" s="89"/>
    </row>
    <row r="293" spans="1:9" s="1" customFormat="1" x14ac:dyDescent="0.3">
      <c r="A293" s="94">
        <v>62</v>
      </c>
      <c r="B293" s="98" t="s">
        <v>543</v>
      </c>
      <c r="C293" s="88">
        <v>1</v>
      </c>
      <c r="D293" s="88" t="s">
        <v>14</v>
      </c>
      <c r="E293" s="88">
        <v>1</v>
      </c>
      <c r="F293" s="89"/>
      <c r="G293" s="89"/>
      <c r="H293" s="89"/>
      <c r="I293" s="89">
        <f>+PRODUCT(C293:H293)</f>
        <v>1</v>
      </c>
    </row>
    <row r="294" spans="1:9" s="1" customFormat="1" x14ac:dyDescent="0.3">
      <c r="A294" s="94"/>
      <c r="B294" s="98"/>
      <c r="C294" s="88"/>
      <c r="D294" s="88"/>
      <c r="E294" s="88"/>
      <c r="F294" s="89"/>
      <c r="G294" s="89"/>
      <c r="H294" s="89"/>
      <c r="I294" s="89"/>
    </row>
    <row r="295" spans="1:9" s="1" customFormat="1" x14ac:dyDescent="0.3">
      <c r="A295" s="94"/>
      <c r="B295" s="98"/>
      <c r="C295" s="88"/>
      <c r="D295" s="88"/>
      <c r="E295" s="88"/>
      <c r="F295" s="89"/>
      <c r="G295" s="89"/>
      <c r="H295" s="89"/>
      <c r="I295" s="89"/>
    </row>
    <row r="296" spans="1:9" s="1" customFormat="1" x14ac:dyDescent="0.3">
      <c r="A296" s="94"/>
      <c r="B296" s="98"/>
      <c r="C296" s="88"/>
      <c r="D296" s="88"/>
      <c r="E296" s="88"/>
      <c r="F296" s="89"/>
      <c r="G296" s="89"/>
      <c r="H296" s="89"/>
      <c r="I296" s="89"/>
    </row>
    <row r="297" spans="1:9" s="1" customFormat="1" x14ac:dyDescent="0.3">
      <c r="A297" s="94"/>
      <c r="B297" s="98"/>
      <c r="C297" s="88"/>
      <c r="D297" s="88"/>
      <c r="E297" s="88"/>
      <c r="F297" s="89"/>
      <c r="G297" s="89"/>
      <c r="H297" s="89"/>
      <c r="I297" s="89"/>
    </row>
    <row r="298" spans="1:9" s="1" customFormat="1" x14ac:dyDescent="0.3">
      <c r="A298" s="94"/>
      <c r="B298" s="98"/>
      <c r="C298" s="88"/>
      <c r="D298" s="88"/>
      <c r="E298" s="88"/>
      <c r="F298" s="89"/>
      <c r="G298" s="89"/>
      <c r="H298" s="89"/>
      <c r="I298" s="89"/>
    </row>
    <row r="299" spans="1:9" s="1" customFormat="1" x14ac:dyDescent="0.3">
      <c r="A299" s="94"/>
      <c r="B299" s="98"/>
      <c r="C299" s="94"/>
      <c r="D299" s="94"/>
      <c r="E299" s="94"/>
      <c r="F299" s="95"/>
      <c r="G299" s="95"/>
      <c r="H299" s="95"/>
      <c r="I299" s="95"/>
    </row>
    <row r="300" spans="1:9" s="1" customFormat="1" x14ac:dyDescent="0.3">
      <c r="A300" s="94">
        <v>42</v>
      </c>
      <c r="B300" s="98" t="s">
        <v>444</v>
      </c>
      <c r="C300" s="94"/>
      <c r="D300" s="94"/>
      <c r="E300" s="94"/>
      <c r="F300" s="95"/>
      <c r="G300" s="95"/>
      <c r="H300" s="95"/>
      <c r="I300" s="95"/>
    </row>
    <row r="301" spans="1:9" s="1" customFormat="1" x14ac:dyDescent="0.3">
      <c r="A301" s="94"/>
      <c r="B301" s="98" t="s">
        <v>443</v>
      </c>
      <c r="C301" s="88">
        <v>1</v>
      </c>
      <c r="D301" s="88" t="s">
        <v>14</v>
      </c>
      <c r="E301" s="88">
        <v>8</v>
      </c>
      <c r="F301" s="89">
        <v>1.2</v>
      </c>
      <c r="G301" s="89"/>
      <c r="H301" s="89">
        <v>2.1</v>
      </c>
      <c r="I301" s="89">
        <f>+PRODUCT(C301:H301)</f>
        <v>20.16</v>
      </c>
    </row>
    <row r="302" spans="1:9" s="1" customFormat="1" x14ac:dyDescent="0.3">
      <c r="A302" s="94"/>
      <c r="B302" s="98" t="s">
        <v>442</v>
      </c>
      <c r="C302" s="88">
        <v>1</v>
      </c>
      <c r="D302" s="88" t="s">
        <v>14</v>
      </c>
      <c r="E302" s="88">
        <v>60</v>
      </c>
      <c r="F302" s="89">
        <v>0.95</v>
      </c>
      <c r="G302" s="89"/>
      <c r="H302" s="89">
        <v>1.05</v>
      </c>
      <c r="I302" s="89">
        <f>+PRODUCT(C302:H302)</f>
        <v>59.85</v>
      </c>
    </row>
    <row r="303" spans="1:9" s="1" customFormat="1" x14ac:dyDescent="0.3">
      <c r="A303" s="94"/>
      <c r="B303" s="94"/>
      <c r="C303" s="94"/>
      <c r="D303" s="94"/>
      <c r="E303" s="94"/>
      <c r="F303" s="95"/>
      <c r="G303" s="95"/>
      <c r="H303" s="95"/>
      <c r="I303" s="100">
        <f>SUM(I301:I302)</f>
        <v>80.010000000000005</v>
      </c>
    </row>
    <row r="304" spans="1:9" s="1" customFormat="1" x14ac:dyDescent="0.3">
      <c r="A304" s="94"/>
      <c r="B304" s="94"/>
      <c r="C304" s="94"/>
      <c r="D304" s="94"/>
      <c r="E304" s="94"/>
      <c r="F304" s="95"/>
      <c r="G304" s="95"/>
      <c r="H304" s="90" t="s">
        <v>353</v>
      </c>
      <c r="I304" s="90">
        <f>SUM(I303)</f>
        <v>80.010000000000005</v>
      </c>
    </row>
    <row r="305" spans="1:9" s="1" customFormat="1" x14ac:dyDescent="0.3">
      <c r="A305" s="94"/>
      <c r="B305" s="94"/>
      <c r="C305" s="94"/>
      <c r="D305" s="94"/>
      <c r="E305" s="94"/>
      <c r="F305" s="95"/>
      <c r="G305" s="95"/>
      <c r="H305" s="90"/>
      <c r="I305" s="90"/>
    </row>
    <row r="306" spans="1:9" s="1" customFormat="1" x14ac:dyDescent="0.3">
      <c r="A306" s="94"/>
      <c r="B306" s="94" t="s">
        <v>544</v>
      </c>
      <c r="C306" s="94">
        <v>2</v>
      </c>
      <c r="D306" s="94" t="s">
        <v>14</v>
      </c>
      <c r="E306" s="94">
        <v>1</v>
      </c>
      <c r="F306" s="95"/>
      <c r="G306" s="95"/>
      <c r="H306" s="90"/>
      <c r="I306" s="89">
        <f>+PRODUCT(C306:H306)</f>
        <v>2</v>
      </c>
    </row>
    <row r="307" spans="1:9" s="1" customFormat="1" x14ac:dyDescent="0.3">
      <c r="A307" s="94"/>
      <c r="B307" s="94"/>
      <c r="C307" s="94"/>
      <c r="D307" s="94"/>
      <c r="E307" s="94"/>
      <c r="F307" s="95"/>
      <c r="G307" s="95"/>
      <c r="H307" s="90"/>
      <c r="I307" s="90"/>
    </row>
    <row r="308" spans="1:9" s="1" customFormat="1" x14ac:dyDescent="0.3">
      <c r="A308" s="94"/>
      <c r="B308" s="94"/>
      <c r="C308" s="94"/>
      <c r="D308" s="94"/>
      <c r="E308" s="94"/>
      <c r="F308" s="95"/>
      <c r="G308" s="95"/>
      <c r="H308" s="90"/>
      <c r="I308" s="90"/>
    </row>
    <row r="309" spans="1:9" s="1" customFormat="1" x14ac:dyDescent="0.3">
      <c r="A309" s="94"/>
      <c r="B309" s="94"/>
      <c r="C309" s="94"/>
      <c r="D309" s="94"/>
      <c r="E309" s="94"/>
      <c r="F309" s="95"/>
      <c r="G309" s="95"/>
      <c r="H309" s="90"/>
      <c r="I309" s="90"/>
    </row>
    <row r="310" spans="1:9" s="1" customFormat="1" x14ac:dyDescent="0.3">
      <c r="A310" s="94"/>
      <c r="B310" s="94"/>
      <c r="C310" s="94"/>
      <c r="D310" s="94"/>
      <c r="E310" s="94"/>
      <c r="F310" s="95"/>
      <c r="G310" s="95"/>
      <c r="H310" s="90"/>
      <c r="I310" s="90"/>
    </row>
    <row r="311" spans="1:9" s="1" customFormat="1" x14ac:dyDescent="0.3">
      <c r="A311" s="94"/>
      <c r="B311" s="94"/>
      <c r="C311" s="94"/>
      <c r="D311" s="94"/>
      <c r="E311" s="94"/>
      <c r="F311" s="95"/>
      <c r="G311" s="95"/>
      <c r="H311" s="90"/>
      <c r="I311" s="90"/>
    </row>
    <row r="312" spans="1:9" s="1" customFormat="1" x14ac:dyDescent="0.3">
      <c r="A312" s="94"/>
      <c r="B312" s="94"/>
      <c r="C312" s="94"/>
      <c r="D312" s="94"/>
      <c r="E312" s="94"/>
      <c r="F312" s="95"/>
      <c r="G312" s="95"/>
      <c r="H312" s="90"/>
      <c r="I312" s="90"/>
    </row>
    <row r="313" spans="1:9" s="1" customFormat="1" x14ac:dyDescent="0.3">
      <c r="A313" s="94"/>
      <c r="B313" s="94"/>
      <c r="C313" s="94"/>
      <c r="D313" s="94"/>
      <c r="E313" s="94"/>
      <c r="F313" s="95"/>
      <c r="G313" s="95"/>
      <c r="H313" s="90"/>
      <c r="I313" s="90"/>
    </row>
  </sheetData>
  <mergeCells count="9">
    <mergeCell ref="A1:I1"/>
    <mergeCell ref="A2:I2"/>
    <mergeCell ref="A3:I3"/>
    <mergeCell ref="A4:I4"/>
    <mergeCell ref="A5:A6"/>
    <mergeCell ref="B5:B6"/>
    <mergeCell ref="C5:E6"/>
    <mergeCell ref="F5:H5"/>
    <mergeCell ref="I5:I6"/>
  </mergeCells>
  <printOptions horizontalCentered="1"/>
  <pageMargins left="0.5" right="0.25" top="0.6" bottom="0.64" header="0.34" footer="0.22"/>
  <pageSetup paperSize="9" scale="58" fitToHeight="6" orientation="portrait"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15"/>
  <sheetViews>
    <sheetView view="pageBreakPreview" zoomScaleSheetLayoutView="100" workbookViewId="0">
      <selection activeCell="F8" sqref="F8"/>
    </sheetView>
  </sheetViews>
  <sheetFormatPr defaultRowHeight="15.75" x14ac:dyDescent="0.25"/>
  <cols>
    <col min="1" max="1" width="5.625" style="222" customWidth="1"/>
    <col min="2" max="2" width="10.125" style="223" customWidth="1"/>
    <col min="3" max="3" width="44.875" style="120" customWidth="1"/>
    <col min="4" max="4" width="12" style="120" customWidth="1"/>
    <col min="5" max="5" width="6.75" style="120" customWidth="1"/>
    <col min="6" max="6" width="14.5" style="120" customWidth="1"/>
    <col min="7" max="7" width="0.375" style="120" customWidth="1"/>
    <col min="8" max="9" width="9" style="120" hidden="1" customWidth="1"/>
    <col min="10" max="10" width="9" style="120"/>
    <col min="11" max="11" width="9.875" style="120" bestFit="1" customWidth="1"/>
    <col min="12" max="16384" width="9" style="120"/>
  </cols>
  <sheetData>
    <row r="1" spans="1:11" ht="58.5" customHeight="1" x14ac:dyDescent="0.3">
      <c r="A1" s="375" t="s">
        <v>545</v>
      </c>
      <c r="B1" s="376"/>
      <c r="C1" s="376"/>
      <c r="D1" s="376"/>
      <c r="E1" s="376"/>
      <c r="F1" s="376"/>
      <c r="G1" s="376"/>
      <c r="H1" s="376"/>
      <c r="I1" s="377"/>
    </row>
    <row r="2" spans="1:11" ht="18.75" customHeight="1" x14ac:dyDescent="0.3">
      <c r="A2" s="374" t="s">
        <v>439</v>
      </c>
      <c r="B2" s="374"/>
      <c r="C2" s="374"/>
      <c r="D2" s="374"/>
      <c r="E2" s="374"/>
      <c r="F2" s="374"/>
    </row>
    <row r="3" spans="1:11" ht="35.25" customHeight="1" x14ac:dyDescent="0.3">
      <c r="A3" s="218" t="s">
        <v>9</v>
      </c>
      <c r="B3" s="219" t="s">
        <v>0</v>
      </c>
      <c r="C3" s="122" t="s">
        <v>434</v>
      </c>
      <c r="D3" s="122" t="s">
        <v>1</v>
      </c>
      <c r="E3" s="122" t="s">
        <v>2</v>
      </c>
      <c r="F3" s="122" t="s">
        <v>3</v>
      </c>
    </row>
    <row r="4" spans="1:11" s="230" customFormat="1" ht="33" customHeight="1" x14ac:dyDescent="0.3">
      <c r="A4" s="227">
        <v>1</v>
      </c>
      <c r="B4" s="228">
        <f>'Details Ix'!H30</f>
        <v>2898.1000000000004</v>
      </c>
      <c r="C4" s="229" t="str">
        <f>'Details Ix'!B4</f>
        <v xml:space="preserve">White wasshing </v>
      </c>
      <c r="D4" s="117" t="e">
        <f>#REF!</f>
        <v>#REF!</v>
      </c>
      <c r="E4" s="117" t="s">
        <v>548</v>
      </c>
      <c r="F4" s="118" t="e">
        <f>+D4*B4</f>
        <v>#REF!</v>
      </c>
      <c r="K4" s="231"/>
    </row>
    <row r="5" spans="1:11" s="230" customFormat="1" ht="30.75" customHeight="1" x14ac:dyDescent="0.3">
      <c r="A5" s="227">
        <v>2</v>
      </c>
      <c r="B5" s="228">
        <f>'Details Ix'!H50</f>
        <v>2961.1000000000004</v>
      </c>
      <c r="C5" s="229" t="str">
        <f>'Details Ix'!B31</f>
        <v xml:space="preserve">Colour wasshing </v>
      </c>
      <c r="D5" s="117" t="e">
        <f>#REF!</f>
        <v>#REF!</v>
      </c>
      <c r="E5" s="117" t="s">
        <v>548</v>
      </c>
      <c r="F5" s="118" t="e">
        <f>+D5*B5</f>
        <v>#REF!</v>
      </c>
      <c r="K5" s="231"/>
    </row>
    <row r="6" spans="1:11" s="230" customFormat="1" ht="28.5" customHeight="1" x14ac:dyDescent="0.3">
      <c r="A6" s="227"/>
      <c r="B6" s="228"/>
      <c r="C6" s="229"/>
      <c r="D6" s="117"/>
      <c r="E6" s="117"/>
      <c r="F6" s="118"/>
      <c r="K6" s="231"/>
    </row>
    <row r="7" spans="1:11" ht="24.75" customHeight="1" x14ac:dyDescent="0.3">
      <c r="A7" s="221"/>
      <c r="B7" s="220"/>
      <c r="C7" s="115" t="s">
        <v>8</v>
      </c>
      <c r="D7" s="115"/>
      <c r="E7" s="115"/>
      <c r="F7" s="124" t="e">
        <f>SUM(F4:F6)</f>
        <v>#REF!</v>
      </c>
    </row>
    <row r="8" spans="1:11" s="77" customFormat="1" ht="26.25" customHeight="1" x14ac:dyDescent="0.25">
      <c r="A8" s="216"/>
      <c r="B8" s="217"/>
      <c r="C8" s="78" t="s">
        <v>385</v>
      </c>
      <c r="D8" s="73"/>
      <c r="E8" s="75">
        <v>0.06</v>
      </c>
      <c r="F8" s="76" t="e">
        <f>F7*E8</f>
        <v>#REF!</v>
      </c>
    </row>
    <row r="9" spans="1:11" s="77" customFormat="1" ht="26.25" customHeight="1" x14ac:dyDescent="0.25">
      <c r="A9" s="216"/>
      <c r="B9" s="217"/>
      <c r="C9" s="78" t="s">
        <v>386</v>
      </c>
      <c r="D9" s="73"/>
      <c r="E9" s="75">
        <v>0.06</v>
      </c>
      <c r="F9" s="76" t="e">
        <f>F7*$E9</f>
        <v>#REF!</v>
      </c>
    </row>
    <row r="10" spans="1:11" s="77" customFormat="1" ht="26.25" customHeight="1" x14ac:dyDescent="0.25">
      <c r="A10" s="216"/>
      <c r="B10" s="217"/>
      <c r="C10" s="74" t="s">
        <v>387</v>
      </c>
      <c r="D10" s="73"/>
      <c r="E10" s="75"/>
      <c r="F10" s="76" t="e">
        <f>SUM(F7:F9)</f>
        <v>#REF!</v>
      </c>
    </row>
    <row r="11" spans="1:11" s="77" customFormat="1" ht="26.25" customHeight="1" x14ac:dyDescent="0.25">
      <c r="A11" s="216"/>
      <c r="B11" s="217"/>
      <c r="C11" s="78" t="s">
        <v>388</v>
      </c>
      <c r="D11" s="73"/>
      <c r="E11" s="75">
        <v>0.01</v>
      </c>
      <c r="F11" s="76" t="e">
        <f>F10*E11</f>
        <v>#REF!</v>
      </c>
    </row>
    <row r="12" spans="1:11" s="77" customFormat="1" ht="26.25" customHeight="1" x14ac:dyDescent="0.25">
      <c r="A12" s="216"/>
      <c r="B12" s="217"/>
      <c r="C12" s="78" t="s">
        <v>389</v>
      </c>
      <c r="D12" s="73"/>
      <c r="E12" s="75">
        <v>2.5000000000000001E-2</v>
      </c>
      <c r="F12" s="76" t="e">
        <f>F10*E12</f>
        <v>#REF!</v>
      </c>
    </row>
    <row r="13" spans="1:11" s="77" customFormat="1" ht="26.25" customHeight="1" x14ac:dyDescent="0.25">
      <c r="A13" s="216"/>
      <c r="B13" s="217"/>
      <c r="C13" s="78" t="s">
        <v>390</v>
      </c>
      <c r="D13" s="73"/>
      <c r="E13" s="75">
        <v>7.4999999999999997E-2</v>
      </c>
      <c r="F13" s="76" t="e">
        <f>F10*E13</f>
        <v>#REF!</v>
      </c>
    </row>
    <row r="14" spans="1:11" s="77" customFormat="1" ht="26.25" customHeight="1" x14ac:dyDescent="0.25">
      <c r="A14" s="216"/>
      <c r="B14" s="217"/>
      <c r="C14" s="74"/>
      <c r="D14" s="74" t="s">
        <v>8</v>
      </c>
      <c r="E14" s="75"/>
      <c r="F14" s="76" t="e">
        <f>SUM(F10:F13)</f>
        <v>#REF!</v>
      </c>
    </row>
    <row r="15" spans="1:11" s="77" customFormat="1" ht="26.25" customHeight="1" x14ac:dyDescent="0.25">
      <c r="A15" s="216"/>
      <c r="B15" s="217"/>
      <c r="C15" s="74"/>
      <c r="D15" s="74" t="s">
        <v>552</v>
      </c>
      <c r="E15" s="232" t="s">
        <v>553</v>
      </c>
      <c r="F15" s="76" t="s">
        <v>554</v>
      </c>
    </row>
  </sheetData>
  <mergeCells count="2">
    <mergeCell ref="A2:F2"/>
    <mergeCell ref="A1:I1"/>
  </mergeCells>
  <printOptions horizontalCentered="1"/>
  <pageMargins left="0.76" right="0.196850393700787" top="0.48" bottom="0.6" header="0.26" footer="0.2"/>
  <pageSetup paperSize="9" fitToHeight="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121"/>
  <sheetViews>
    <sheetView view="pageBreakPreview" zoomScaleSheetLayoutView="100" workbookViewId="0">
      <selection activeCell="C111" sqref="C111"/>
    </sheetView>
  </sheetViews>
  <sheetFormatPr defaultRowHeight="15.75" x14ac:dyDescent="0.25"/>
  <cols>
    <col min="1" max="1" width="5.625" style="222" customWidth="1"/>
    <col min="2" max="2" width="10.125" style="223" customWidth="1"/>
    <col min="3" max="3" width="58.125" style="120" customWidth="1"/>
    <col min="4" max="4" width="12" style="120" customWidth="1"/>
    <col min="5" max="5" width="6.75" style="120" customWidth="1"/>
    <col min="6" max="6" width="14.5" style="120" customWidth="1"/>
    <col min="7" max="7" width="0.375" style="120" customWidth="1"/>
    <col min="8" max="9" width="9" style="120" hidden="1" customWidth="1"/>
    <col min="10" max="10" width="9" style="120"/>
    <col min="11" max="11" width="9.875" style="120" bestFit="1" customWidth="1"/>
    <col min="12" max="16384" width="9" style="120"/>
  </cols>
  <sheetData>
    <row r="1" spans="1:11" ht="43.5" customHeight="1" x14ac:dyDescent="0.3">
      <c r="A1" s="379" t="s">
        <v>1357</v>
      </c>
      <c r="B1" s="380"/>
      <c r="C1" s="380"/>
      <c r="D1" s="380"/>
      <c r="E1" s="380"/>
      <c r="F1" s="380"/>
      <c r="G1" s="348"/>
      <c r="H1" s="348"/>
      <c r="I1" s="348"/>
    </row>
    <row r="2" spans="1:11" ht="56.25" customHeight="1" x14ac:dyDescent="0.25">
      <c r="A2" s="379" t="s">
        <v>745</v>
      </c>
      <c r="B2" s="380"/>
      <c r="C2" s="380"/>
      <c r="D2" s="380"/>
      <c r="E2" s="380"/>
      <c r="F2" s="380"/>
      <c r="G2" s="380"/>
      <c r="H2" s="380"/>
      <c r="I2" s="381"/>
    </row>
    <row r="3" spans="1:11" s="230" customFormat="1" ht="31.5" customHeight="1" x14ac:dyDescent="0.3">
      <c r="A3" s="382" t="s">
        <v>584</v>
      </c>
      <c r="B3" s="382"/>
      <c r="C3" s="382"/>
      <c r="D3" s="382"/>
      <c r="E3" s="382"/>
      <c r="F3" s="382"/>
    </row>
    <row r="4" spans="1:11" s="230" customFormat="1" ht="31.5" customHeight="1" x14ac:dyDescent="0.3">
      <c r="A4" s="122" t="s">
        <v>9</v>
      </c>
      <c r="B4" s="122" t="s">
        <v>0</v>
      </c>
      <c r="C4" s="122" t="s">
        <v>434</v>
      </c>
      <c r="D4" s="122" t="s">
        <v>1</v>
      </c>
      <c r="E4" s="122" t="s">
        <v>2</v>
      </c>
      <c r="F4" s="122" t="s">
        <v>3</v>
      </c>
    </row>
    <row r="5" spans="1:11" s="230" customFormat="1" x14ac:dyDescent="0.3">
      <c r="A5" s="114">
        <v>1</v>
      </c>
      <c r="B5" s="119">
        <f>+'Details  '!H10</f>
        <v>8.8000000000000007</v>
      </c>
      <c r="C5" s="350" t="s">
        <v>599</v>
      </c>
      <c r="D5" s="117">
        <v>234.3</v>
      </c>
      <c r="E5" s="119" t="str">
        <f>+'Details  '!I10</f>
        <v>Sqm</v>
      </c>
      <c r="F5" s="118">
        <f>+B5*D5</f>
        <v>2061.84</v>
      </c>
      <c r="K5" s="231"/>
    </row>
    <row r="6" spans="1:11" s="230" customFormat="1" ht="16.5" x14ac:dyDescent="0.3">
      <c r="A6" s="114"/>
      <c r="B6" s="119"/>
      <c r="C6" s="350"/>
      <c r="D6" s="383" t="s">
        <v>1351</v>
      </c>
      <c r="E6" s="383"/>
      <c r="F6" s="118"/>
      <c r="K6" s="231"/>
    </row>
    <row r="7" spans="1:11" s="230" customFormat="1" x14ac:dyDescent="0.3">
      <c r="A7" s="114">
        <v>2</v>
      </c>
      <c r="B7" s="234">
        <f>+'Details  '!H15</f>
        <v>4.7</v>
      </c>
      <c r="C7" s="350" t="s">
        <v>763</v>
      </c>
      <c r="D7" s="117">
        <v>244</v>
      </c>
      <c r="E7" s="234" t="str">
        <f>+'Details  '!I15</f>
        <v>Cum</v>
      </c>
      <c r="F7" s="118">
        <f>+B7*D7</f>
        <v>1146.8</v>
      </c>
      <c r="K7" s="231"/>
    </row>
    <row r="8" spans="1:11" s="230" customFormat="1" ht="16.5" x14ac:dyDescent="0.3">
      <c r="A8" s="114"/>
      <c r="B8" s="234"/>
      <c r="C8" s="350"/>
      <c r="D8" s="383" t="s">
        <v>1351</v>
      </c>
      <c r="E8" s="383"/>
      <c r="F8" s="118"/>
      <c r="K8" s="231"/>
    </row>
    <row r="9" spans="1:11" s="230" customFormat="1" ht="195" x14ac:dyDescent="0.3">
      <c r="A9" s="114">
        <v>3</v>
      </c>
      <c r="B9" s="234">
        <f>+'Details  '!H20</f>
        <v>3.2</v>
      </c>
      <c r="C9" s="351" t="s">
        <v>1157</v>
      </c>
      <c r="D9" s="117">
        <f>+Sheet3!F75</f>
        <v>204.4</v>
      </c>
      <c r="E9" s="234" t="str">
        <f>+'Details  '!I20</f>
        <v>Cum</v>
      </c>
      <c r="F9" s="118">
        <f>+B9*D9</f>
        <v>654.08000000000004</v>
      </c>
      <c r="K9" s="231"/>
    </row>
    <row r="10" spans="1:11" s="230" customFormat="1" x14ac:dyDescent="0.3">
      <c r="A10" s="114"/>
      <c r="B10" s="234"/>
      <c r="C10" s="351"/>
      <c r="D10" s="378" t="s">
        <v>1352</v>
      </c>
      <c r="E10" s="378"/>
      <c r="F10" s="118"/>
      <c r="K10" s="231"/>
    </row>
    <row r="11" spans="1:11" s="230" customFormat="1" ht="135" customHeight="1" x14ac:dyDescent="0.3">
      <c r="A11" s="114">
        <v>4</v>
      </c>
      <c r="B11" s="234">
        <f>+'Details  '!H25</f>
        <v>1.1000000000000001</v>
      </c>
      <c r="C11" s="352" t="s">
        <v>1158</v>
      </c>
      <c r="D11" s="117">
        <f>+Sheet3!F86</f>
        <v>4311.04</v>
      </c>
      <c r="E11" s="234" t="str">
        <f>+'Details  '!I25</f>
        <v>Cum</v>
      </c>
      <c r="F11" s="118">
        <f>+B11*D11</f>
        <v>4742.1440000000002</v>
      </c>
      <c r="K11" s="231"/>
    </row>
    <row r="12" spans="1:11" s="230" customFormat="1" x14ac:dyDescent="0.3">
      <c r="A12" s="114"/>
      <c r="B12" s="234"/>
      <c r="C12" s="351"/>
      <c r="D12" s="378" t="s">
        <v>1352</v>
      </c>
      <c r="E12" s="378"/>
      <c r="F12" s="118"/>
      <c r="K12" s="231"/>
    </row>
    <row r="13" spans="1:11" s="230" customFormat="1" ht="98.25" customHeight="1" x14ac:dyDescent="0.3">
      <c r="A13" s="234">
        <v>5</v>
      </c>
      <c r="B13" s="234">
        <f>+'Details  '!H31</f>
        <v>3.8000000000000003</v>
      </c>
      <c r="C13" s="351" t="s">
        <v>1194</v>
      </c>
      <c r="D13" s="117">
        <f>+Sheet3!F98</f>
        <v>6126.44</v>
      </c>
      <c r="E13" s="234" t="str">
        <f>+'Details  '!I31</f>
        <v>Cum</v>
      </c>
      <c r="F13" s="118">
        <f>+B13*D13</f>
        <v>23280.472000000002</v>
      </c>
      <c r="K13" s="231"/>
    </row>
    <row r="14" spans="1:11" s="230" customFormat="1" x14ac:dyDescent="0.3">
      <c r="A14" s="234"/>
      <c r="B14" s="234"/>
      <c r="C14" s="351"/>
      <c r="D14" s="378" t="s">
        <v>1352</v>
      </c>
      <c r="E14" s="378"/>
      <c r="F14" s="118"/>
      <c r="K14" s="231"/>
    </row>
    <row r="15" spans="1:11" s="230" customFormat="1" ht="150" x14ac:dyDescent="0.3">
      <c r="A15" s="114">
        <v>6</v>
      </c>
      <c r="B15" s="234"/>
      <c r="C15" s="353" t="s">
        <v>1168</v>
      </c>
      <c r="D15" s="117"/>
      <c r="E15" s="234"/>
      <c r="F15" s="118"/>
      <c r="K15" s="231"/>
    </row>
    <row r="16" spans="1:11" s="230" customFormat="1" ht="30" x14ac:dyDescent="0.3">
      <c r="A16" s="227"/>
      <c r="B16" s="228">
        <f>+'Details  '!H37</f>
        <v>5.1000000000000005</v>
      </c>
      <c r="C16" s="354" t="s">
        <v>1161</v>
      </c>
      <c r="D16" s="117">
        <f>+Sheet3!F133</f>
        <v>739.38</v>
      </c>
      <c r="E16" s="119" t="str">
        <f>+'Details  '!I37</f>
        <v>Sqm</v>
      </c>
      <c r="F16" s="118">
        <f>+B16*D16</f>
        <v>3770.8380000000002</v>
      </c>
      <c r="K16" s="231"/>
    </row>
    <row r="17" spans="1:11" s="230" customFormat="1" x14ac:dyDescent="0.3">
      <c r="A17" s="227"/>
      <c r="B17" s="228"/>
      <c r="C17" s="354"/>
      <c r="D17" s="378" t="s">
        <v>1352</v>
      </c>
      <c r="E17" s="378"/>
      <c r="F17" s="118"/>
      <c r="K17" s="231"/>
    </row>
    <row r="18" spans="1:11" s="230" customFormat="1" ht="30" x14ac:dyDescent="0.3">
      <c r="A18" s="227"/>
      <c r="B18" s="228">
        <f>+'Details  '!H42</f>
        <v>1.7000000000000002</v>
      </c>
      <c r="C18" s="353" t="s">
        <v>1156</v>
      </c>
      <c r="D18" s="117">
        <f>+Sheet3!F135</f>
        <v>831.23</v>
      </c>
      <c r="E18" s="119" t="str">
        <f>+'Details  '!I42</f>
        <v>Sqm</v>
      </c>
      <c r="F18" s="118">
        <f>+B18*D18</f>
        <v>1413.0910000000001</v>
      </c>
      <c r="K18" s="231"/>
    </row>
    <row r="19" spans="1:11" s="230" customFormat="1" x14ac:dyDescent="0.3">
      <c r="A19" s="227"/>
      <c r="B19" s="228"/>
      <c r="C19" s="353"/>
      <c r="D19" s="378" t="s">
        <v>1352</v>
      </c>
      <c r="E19" s="378"/>
      <c r="F19" s="118"/>
      <c r="K19" s="231"/>
    </row>
    <row r="20" spans="1:11" s="230" customFormat="1" ht="90" x14ac:dyDescent="0.3">
      <c r="A20" s="227">
        <v>7</v>
      </c>
      <c r="B20" s="228"/>
      <c r="C20" s="350" t="str">
        <f>'Details  '!B43</f>
        <v>Cement Concrete 1:2:4 (One of cement, two of sand and four of stone jelly) for all reinforced cement concrete works, namely plinth beams,tie beams, column and column footing, slabs, etc. using 20mm gauge hard broken stone jelly excluding the cost and fabrication of reinforcement grills, shuttering and centering but including vibrating, laying, curing, with relevant standard specifications in Foundation and basement</v>
      </c>
      <c r="D20" s="117"/>
      <c r="E20" s="119"/>
      <c r="F20" s="118"/>
      <c r="K20" s="231"/>
    </row>
    <row r="21" spans="1:11" s="230" customFormat="1" x14ac:dyDescent="0.3">
      <c r="A21" s="227"/>
      <c r="B21" s="228">
        <f>+'Details  '!H48</f>
        <v>0.60000000000000009</v>
      </c>
      <c r="C21" s="350" t="s">
        <v>607</v>
      </c>
      <c r="D21" s="117">
        <f>+Sheet3!F155</f>
        <v>7155.09</v>
      </c>
      <c r="E21" s="119" t="str">
        <f>+'Details  '!I48</f>
        <v>Cum</v>
      </c>
      <c r="F21" s="118">
        <f>+B21*D21</f>
        <v>4293.054000000001</v>
      </c>
      <c r="K21" s="231"/>
    </row>
    <row r="22" spans="1:11" s="230" customFormat="1" x14ac:dyDescent="0.3">
      <c r="A22" s="227"/>
      <c r="B22" s="228"/>
      <c r="C22" s="350"/>
      <c r="D22" s="378" t="s">
        <v>1352</v>
      </c>
      <c r="E22" s="378"/>
      <c r="F22" s="118"/>
      <c r="K22" s="231"/>
    </row>
    <row r="23" spans="1:11" s="230" customFormat="1" ht="93.75" customHeight="1" x14ac:dyDescent="0.3">
      <c r="A23" s="227">
        <v>8</v>
      </c>
      <c r="B23" s="228">
        <f>+'Details  '!H59</f>
        <v>5.7</v>
      </c>
      <c r="C23" s="355" t="s">
        <v>1195</v>
      </c>
      <c r="D23" s="117">
        <f>+Sheet3!F111</f>
        <v>6122.92</v>
      </c>
      <c r="E23" s="119" t="str">
        <f>+'Details  '!I59</f>
        <v>Cum</v>
      </c>
      <c r="F23" s="118">
        <f>+B23*D23</f>
        <v>34900.644</v>
      </c>
      <c r="K23" s="231"/>
    </row>
    <row r="24" spans="1:11" s="230" customFormat="1" x14ac:dyDescent="0.3">
      <c r="A24" s="227"/>
      <c r="B24" s="228"/>
      <c r="C24" s="355"/>
      <c r="D24" s="378" t="s">
        <v>1352</v>
      </c>
      <c r="E24" s="378"/>
      <c r="F24" s="118"/>
      <c r="K24" s="231"/>
    </row>
    <row r="25" spans="1:11" s="230" customFormat="1" ht="90" x14ac:dyDescent="0.3">
      <c r="A25" s="227">
        <v>9</v>
      </c>
      <c r="B25" s="228">
        <f>+'Details  '!H64</f>
        <v>12.600000000000001</v>
      </c>
      <c r="C25" s="355" t="s">
        <v>1170</v>
      </c>
      <c r="D25" s="117">
        <f>+Sheet3!F131</f>
        <v>742.81</v>
      </c>
      <c r="E25" s="119" t="str">
        <f>+'Details  '!I64</f>
        <v>Sqm</v>
      </c>
      <c r="F25" s="118">
        <f>+B25*D25</f>
        <v>9359.4060000000009</v>
      </c>
      <c r="K25" s="231"/>
    </row>
    <row r="26" spans="1:11" s="230" customFormat="1" x14ac:dyDescent="0.3">
      <c r="A26" s="227"/>
      <c r="B26" s="228"/>
      <c r="C26" s="355"/>
      <c r="D26" s="378" t="s">
        <v>1352</v>
      </c>
      <c r="E26" s="378"/>
      <c r="F26" s="118"/>
      <c r="K26" s="231"/>
    </row>
    <row r="27" spans="1:11" s="230" customFormat="1" ht="120.75" customHeight="1" x14ac:dyDescent="0.3">
      <c r="A27" s="227">
        <v>10</v>
      </c>
      <c r="B27" s="228"/>
      <c r="C27" s="350" t="str">
        <f>'Details  '!B65</f>
        <v>Cement Concrete 1:2:4 (One of cement, two of sand and four of Hard broken stone jelly) for all RCC works namely TEE, ELL or rectangular beams, lintel, parapet cum drops, waist and landing slab, canophy, circular column, fin projections, sunshades, window boxing slab, slab and other similar works using 20mm gauge hard broken stone jelly excluding the cost and fabrication of reinfor- cement grills, shuttering and centering but including vibrating, laying, curing, finishing etc., complying with relevant standard specifications in the following floors.</v>
      </c>
      <c r="D27" s="117"/>
      <c r="E27" s="119"/>
      <c r="F27" s="118"/>
      <c r="K27" s="231"/>
    </row>
    <row r="28" spans="1:11" s="230" customFormat="1" x14ac:dyDescent="0.3">
      <c r="A28" s="227"/>
      <c r="B28" s="228">
        <f>+'Details  '!H69</f>
        <v>0.2</v>
      </c>
      <c r="C28" s="350" t="s">
        <v>611</v>
      </c>
      <c r="D28" s="117">
        <f>+Sheet3!F156</f>
        <v>7258.39</v>
      </c>
      <c r="E28" s="119" t="str">
        <f>+'Details  '!I69</f>
        <v>Cum</v>
      </c>
      <c r="F28" s="118">
        <f>+B28*D28</f>
        <v>1451.6780000000001</v>
      </c>
      <c r="K28" s="231"/>
    </row>
    <row r="29" spans="1:11" s="230" customFormat="1" x14ac:dyDescent="0.3">
      <c r="A29" s="227"/>
      <c r="B29" s="228"/>
      <c r="C29" s="350"/>
      <c r="D29" s="378" t="s">
        <v>1352</v>
      </c>
      <c r="E29" s="378"/>
      <c r="F29" s="118"/>
      <c r="K29" s="231"/>
    </row>
    <row r="30" spans="1:11" s="230" customFormat="1" ht="60" x14ac:dyDescent="0.3">
      <c r="A30" s="227">
        <v>11</v>
      </c>
      <c r="B30" s="228">
        <f>+'Details  '!H75</f>
        <v>0.08</v>
      </c>
      <c r="C30" s="354" t="s">
        <v>1196</v>
      </c>
      <c r="D30" s="117">
        <f>+Sheet3!F165</f>
        <v>78398</v>
      </c>
      <c r="E30" s="119" t="str">
        <f>+'Details  '!I75</f>
        <v>MT</v>
      </c>
      <c r="F30" s="118">
        <f>+B30*D30</f>
        <v>6271.84</v>
      </c>
      <c r="K30" s="231"/>
    </row>
    <row r="31" spans="1:11" s="230" customFormat="1" x14ac:dyDescent="0.3">
      <c r="A31" s="227"/>
      <c r="B31" s="228"/>
      <c r="C31" s="354"/>
      <c r="D31" s="378" t="s">
        <v>1352</v>
      </c>
      <c r="E31" s="378"/>
      <c r="F31" s="118"/>
      <c r="K31" s="231"/>
    </row>
    <row r="32" spans="1:11" s="230" customFormat="1" ht="90" x14ac:dyDescent="0.3">
      <c r="A32" s="227">
        <v>12</v>
      </c>
      <c r="B32" s="228">
        <f>+'Details  '!H87</f>
        <v>85</v>
      </c>
      <c r="C32" s="352" t="s">
        <v>1197</v>
      </c>
      <c r="D32" s="117">
        <f>+Sheet3!F174</f>
        <v>222.1</v>
      </c>
      <c r="E32" s="119" t="str">
        <f>+'Details  '!I87</f>
        <v>Sqm</v>
      </c>
      <c r="F32" s="118">
        <f>+B32*D32</f>
        <v>18878.5</v>
      </c>
      <c r="K32" s="231"/>
    </row>
    <row r="33" spans="1:11" s="230" customFormat="1" x14ac:dyDescent="0.3">
      <c r="A33" s="227"/>
      <c r="B33" s="228"/>
      <c r="C33" s="352"/>
      <c r="D33" s="378" t="s">
        <v>1352</v>
      </c>
      <c r="E33" s="378"/>
      <c r="F33" s="118"/>
      <c r="K33" s="231"/>
    </row>
    <row r="34" spans="1:11" s="230" customFormat="1" ht="60" x14ac:dyDescent="0.3">
      <c r="A34" s="227">
        <v>13</v>
      </c>
      <c r="B34" s="228">
        <f>+'Details  '!H99</f>
        <v>85</v>
      </c>
      <c r="C34" s="352" t="s">
        <v>1159</v>
      </c>
      <c r="D34" s="117">
        <f>+Sheet3!F183</f>
        <v>39.22</v>
      </c>
      <c r="E34" s="119" t="str">
        <f>+'Details  '!I99</f>
        <v>Sqm</v>
      </c>
      <c r="F34" s="118">
        <f>+B34*D34</f>
        <v>3333.7</v>
      </c>
      <c r="K34" s="231"/>
    </row>
    <row r="35" spans="1:11" s="230" customFormat="1" x14ac:dyDescent="0.3">
      <c r="A35" s="227"/>
      <c r="B35" s="228"/>
      <c r="C35" s="352"/>
      <c r="D35" s="378" t="s">
        <v>1352</v>
      </c>
      <c r="E35" s="378"/>
      <c r="F35" s="118"/>
      <c r="K35" s="231"/>
    </row>
    <row r="36" spans="1:11" s="230" customFormat="1" ht="60" x14ac:dyDescent="0.3">
      <c r="A36" s="227">
        <v>14</v>
      </c>
      <c r="B36" s="228">
        <f>+'Details  '!H163</f>
        <v>992.40000000000009</v>
      </c>
      <c r="C36" s="352" t="s">
        <v>1160</v>
      </c>
      <c r="D36" s="117">
        <f>+Sheet3!F252</f>
        <v>29.07</v>
      </c>
      <c r="E36" s="119" t="str">
        <f>+'Details  '!I163</f>
        <v>Sqm</v>
      </c>
      <c r="F36" s="118">
        <f>+B36*D36</f>
        <v>28849.068000000003</v>
      </c>
      <c r="K36" s="231"/>
    </row>
    <row r="37" spans="1:11" s="230" customFormat="1" x14ac:dyDescent="0.3">
      <c r="A37" s="227"/>
      <c r="B37" s="228"/>
      <c r="C37" s="352"/>
      <c r="D37" s="378" t="s">
        <v>1352</v>
      </c>
      <c r="E37" s="378"/>
      <c r="F37" s="118"/>
      <c r="K37" s="231"/>
    </row>
    <row r="38" spans="1:11" s="230" customFormat="1" ht="45" x14ac:dyDescent="0.3">
      <c r="A38" s="227">
        <v>15</v>
      </c>
      <c r="B38" s="228">
        <f>+'Details  '!H168</f>
        <v>110.30000000000001</v>
      </c>
      <c r="C38" s="354" t="s">
        <v>1198</v>
      </c>
      <c r="D38" s="117">
        <f>+Sheet3!F253</f>
        <v>62.6</v>
      </c>
      <c r="E38" s="119" t="str">
        <f>+'Details  '!I168</f>
        <v>Kg</v>
      </c>
      <c r="F38" s="118">
        <f>+B38*D38</f>
        <v>6904.7800000000007</v>
      </c>
      <c r="K38" s="231">
        <v>987</v>
      </c>
    </row>
    <row r="39" spans="1:11" s="230" customFormat="1" x14ac:dyDescent="0.3">
      <c r="A39" s="227"/>
      <c r="B39" s="228"/>
      <c r="C39" s="354"/>
      <c r="D39" s="378" t="s">
        <v>1352</v>
      </c>
      <c r="E39" s="378"/>
      <c r="F39" s="118"/>
      <c r="K39" s="231"/>
    </row>
    <row r="40" spans="1:11" s="230" customFormat="1" ht="150" x14ac:dyDescent="0.3">
      <c r="A40" s="227">
        <v>16</v>
      </c>
      <c r="B40" s="228">
        <f>+'Details  '!H186</f>
        <v>253.70000000000002</v>
      </c>
      <c r="C40" s="356" t="s">
        <v>1361</v>
      </c>
      <c r="D40" s="117">
        <f>+Sheet3!F223</f>
        <v>88.28</v>
      </c>
      <c r="E40" s="119" t="str">
        <f>+'Details  '!I186</f>
        <v>Sqm</v>
      </c>
      <c r="F40" s="118">
        <f>+B40*D40</f>
        <v>22396.636000000002</v>
      </c>
      <c r="K40" s="231"/>
    </row>
    <row r="41" spans="1:11" s="230" customFormat="1" x14ac:dyDescent="0.3">
      <c r="A41" s="227"/>
      <c r="B41" s="228"/>
      <c r="C41" s="356"/>
      <c r="D41" s="378" t="s">
        <v>1352</v>
      </c>
      <c r="E41" s="378"/>
      <c r="F41" s="118"/>
      <c r="K41" s="231"/>
    </row>
    <row r="42" spans="1:11" s="230" customFormat="1" ht="158.25" customHeight="1" x14ac:dyDescent="0.3">
      <c r="A42" s="227">
        <v>17</v>
      </c>
      <c r="B42" s="228">
        <f>+'Details  '!H201</f>
        <v>55.800000000000004</v>
      </c>
      <c r="C42" s="306" t="s">
        <v>1199</v>
      </c>
      <c r="D42" s="117">
        <f>+Sheet3!F213</f>
        <v>81.27</v>
      </c>
      <c r="E42" s="119" t="str">
        <f>+'Details  '!I201</f>
        <v>Sqm</v>
      </c>
      <c r="F42" s="118">
        <f>+B42*D42</f>
        <v>4534.866</v>
      </c>
      <c r="K42" s="231"/>
    </row>
    <row r="43" spans="1:11" s="230" customFormat="1" x14ac:dyDescent="0.3">
      <c r="A43" s="227"/>
      <c r="B43" s="228"/>
      <c r="C43" s="306"/>
      <c r="D43" s="378" t="s">
        <v>1352</v>
      </c>
      <c r="E43" s="378"/>
      <c r="F43" s="118"/>
      <c r="K43" s="231"/>
    </row>
    <row r="44" spans="1:11" s="230" customFormat="1" ht="95.25" customHeight="1" x14ac:dyDescent="0.3">
      <c r="A44" s="227">
        <v>18</v>
      </c>
      <c r="B44" s="228">
        <f>+'Details  '!H205</f>
        <v>3.2</v>
      </c>
      <c r="C44" s="355" t="s">
        <v>1177</v>
      </c>
      <c r="D44" s="117">
        <f>+Sheet3!F203</f>
        <v>125.87</v>
      </c>
      <c r="E44" s="119" t="str">
        <f>+'Details  '!I205</f>
        <v>Sqm</v>
      </c>
      <c r="F44" s="118">
        <f>+B44*D44</f>
        <v>402.78400000000005</v>
      </c>
      <c r="K44" s="231"/>
    </row>
    <row r="45" spans="1:11" s="230" customFormat="1" x14ac:dyDescent="0.3">
      <c r="A45" s="227"/>
      <c r="B45" s="228"/>
      <c r="C45" s="355"/>
      <c r="D45" s="378" t="s">
        <v>1352</v>
      </c>
      <c r="E45" s="378"/>
      <c r="F45" s="118"/>
      <c r="K45" s="231"/>
    </row>
    <row r="46" spans="1:11" s="230" customFormat="1" x14ac:dyDescent="0.3">
      <c r="A46" s="227">
        <v>19</v>
      </c>
      <c r="B46" s="228">
        <f>+'Details  '!H210</f>
        <v>17.600000000000001</v>
      </c>
      <c r="C46" s="350" t="s">
        <v>750</v>
      </c>
      <c r="D46" s="117">
        <f>+Sheet2!G38</f>
        <v>4153.9399999999996</v>
      </c>
      <c r="E46" s="119" t="str">
        <f>+'Details  '!I210</f>
        <v>Sqm</v>
      </c>
      <c r="F46" s="118">
        <f>+B46*D46</f>
        <v>73109.343999999997</v>
      </c>
      <c r="K46" s="231"/>
    </row>
    <row r="47" spans="1:11" s="230" customFormat="1" x14ac:dyDescent="0.3">
      <c r="A47" s="227"/>
      <c r="B47" s="228"/>
      <c r="C47" s="350"/>
      <c r="D47" s="378" t="s">
        <v>1352</v>
      </c>
      <c r="E47" s="378"/>
      <c r="F47" s="118"/>
      <c r="K47" s="231"/>
    </row>
    <row r="48" spans="1:11" s="230" customFormat="1" x14ac:dyDescent="0.3">
      <c r="A48" s="227">
        <v>20</v>
      </c>
      <c r="B48" s="228">
        <f>+'Details  '!H216</f>
        <v>15.3</v>
      </c>
      <c r="C48" s="350" t="s">
        <v>751</v>
      </c>
      <c r="D48" s="117">
        <v>1545</v>
      </c>
      <c r="E48" s="119" t="str">
        <f>+'Details  '!I216</f>
        <v>Sqm</v>
      </c>
      <c r="F48" s="118">
        <f>+B48*D48</f>
        <v>23638.5</v>
      </c>
      <c r="K48" s="231"/>
    </row>
    <row r="49" spans="1:11" s="230" customFormat="1" x14ac:dyDescent="0.3">
      <c r="A49" s="227"/>
      <c r="B49" s="228"/>
      <c r="C49" s="350"/>
      <c r="D49" s="378" t="s">
        <v>1369</v>
      </c>
      <c r="E49" s="378"/>
      <c r="F49" s="118"/>
      <c r="K49" s="231"/>
    </row>
    <row r="50" spans="1:11" s="230" customFormat="1" ht="165" x14ac:dyDescent="0.3">
      <c r="A50" s="227">
        <v>21</v>
      </c>
      <c r="B50" s="228"/>
      <c r="C50" s="350" t="s">
        <v>673</v>
      </c>
      <c r="D50" s="117"/>
      <c r="E50" s="119"/>
      <c r="F50" s="118"/>
      <c r="K50" s="231"/>
    </row>
    <row r="51" spans="1:11" s="230" customFormat="1" x14ac:dyDescent="0.3">
      <c r="A51" s="227"/>
      <c r="B51" s="228">
        <f>+'Details  '!H231</f>
        <v>36</v>
      </c>
      <c r="C51" s="350" t="s">
        <v>674</v>
      </c>
      <c r="D51" s="117">
        <f>+Sheet3!F278</f>
        <v>830.11</v>
      </c>
      <c r="E51" s="119" t="str">
        <f>+'Details  '!I231</f>
        <v>Nos</v>
      </c>
      <c r="F51" s="118">
        <f>+B51*D51</f>
        <v>29883.96</v>
      </c>
      <c r="K51" s="231"/>
    </row>
    <row r="52" spans="1:11" s="230" customFormat="1" x14ac:dyDescent="0.3">
      <c r="A52" s="227"/>
      <c r="B52" s="228"/>
      <c r="C52" s="350"/>
      <c r="D52" s="378" t="s">
        <v>1352</v>
      </c>
      <c r="E52" s="378"/>
      <c r="F52" s="118"/>
      <c r="K52" s="231"/>
    </row>
    <row r="53" spans="1:11" s="230" customFormat="1" x14ac:dyDescent="0.3">
      <c r="A53" s="227"/>
      <c r="B53" s="228">
        <f>+'Details  '!H241</f>
        <v>11</v>
      </c>
      <c r="C53" s="350" t="s">
        <v>675</v>
      </c>
      <c r="D53" s="117">
        <f>+Sheet3!F287</f>
        <v>833.16</v>
      </c>
      <c r="E53" s="119" t="str">
        <f>+'Details  '!I241</f>
        <v>Nos</v>
      </c>
      <c r="F53" s="118">
        <f>+B53*D53</f>
        <v>9164.76</v>
      </c>
      <c r="K53" s="231"/>
    </row>
    <row r="54" spans="1:11" s="230" customFormat="1" x14ac:dyDescent="0.3">
      <c r="A54" s="227"/>
      <c r="B54" s="228"/>
      <c r="C54" s="350"/>
      <c r="D54" s="378" t="s">
        <v>1352</v>
      </c>
      <c r="E54" s="378"/>
      <c r="F54" s="118"/>
      <c r="K54" s="231"/>
    </row>
    <row r="55" spans="1:11" s="230" customFormat="1" ht="60" x14ac:dyDescent="0.3">
      <c r="A55" s="227">
        <v>22</v>
      </c>
      <c r="B55" s="228">
        <f>+'Details  '!H251</f>
        <v>16</v>
      </c>
      <c r="C55" s="350" t="s">
        <v>809</v>
      </c>
      <c r="D55" s="117">
        <f>+Sheet3!F359</f>
        <v>764.91</v>
      </c>
      <c r="E55" s="119" t="str">
        <f>+'Details  '!I251</f>
        <v>Nos</v>
      </c>
      <c r="F55" s="118">
        <f>+B55*D55</f>
        <v>12238.56</v>
      </c>
      <c r="K55" s="231"/>
    </row>
    <row r="56" spans="1:11" s="230" customFormat="1" x14ac:dyDescent="0.3">
      <c r="A56" s="227"/>
      <c r="B56" s="228"/>
      <c r="C56" s="350"/>
      <c r="D56" s="378" t="s">
        <v>1352</v>
      </c>
      <c r="E56" s="378"/>
      <c r="F56" s="118"/>
      <c r="K56" s="231"/>
    </row>
    <row r="57" spans="1:11" s="230" customFormat="1" ht="135" x14ac:dyDescent="0.3">
      <c r="A57" s="227">
        <v>23</v>
      </c>
      <c r="B57" s="228">
        <f>+'Details  '!H262</f>
        <v>29</v>
      </c>
      <c r="C57" s="350" t="s">
        <v>810</v>
      </c>
      <c r="D57" s="117">
        <f>+Sheet3!F395</f>
        <v>660.19</v>
      </c>
      <c r="E57" s="119" t="str">
        <f>+'Details  '!I262</f>
        <v>Nos</v>
      </c>
      <c r="F57" s="118">
        <f>+B57*D57</f>
        <v>19145.510000000002</v>
      </c>
      <c r="K57" s="231"/>
    </row>
    <row r="58" spans="1:11" s="230" customFormat="1" x14ac:dyDescent="0.3">
      <c r="A58" s="227"/>
      <c r="B58" s="228"/>
      <c r="C58" s="350"/>
      <c r="D58" s="378" t="s">
        <v>1352</v>
      </c>
      <c r="E58" s="378"/>
      <c r="F58" s="118"/>
      <c r="K58" s="231"/>
    </row>
    <row r="59" spans="1:11" s="230" customFormat="1" ht="90" x14ac:dyDescent="0.3">
      <c r="A59" s="227">
        <v>24</v>
      </c>
      <c r="B59" s="228">
        <f>+'Details  '!H268</f>
        <v>20</v>
      </c>
      <c r="C59" s="357" t="s">
        <v>1200</v>
      </c>
      <c r="D59" s="117">
        <f>+Sheet3!F349</f>
        <v>164.83</v>
      </c>
      <c r="E59" s="119" t="str">
        <f>+'Details  '!I268</f>
        <v>Rmt</v>
      </c>
      <c r="F59" s="118">
        <f>+B59*D59</f>
        <v>3296.6000000000004</v>
      </c>
      <c r="K59" s="231"/>
    </row>
    <row r="60" spans="1:11" s="230" customFormat="1" x14ac:dyDescent="0.3">
      <c r="A60" s="227"/>
      <c r="B60" s="228"/>
      <c r="C60" s="357"/>
      <c r="D60" s="378" t="s">
        <v>1352</v>
      </c>
      <c r="E60" s="378"/>
      <c r="F60" s="118"/>
      <c r="K60" s="231"/>
    </row>
    <row r="61" spans="1:11" s="230" customFormat="1" ht="90" x14ac:dyDescent="0.3">
      <c r="A61" s="227">
        <v>25</v>
      </c>
      <c r="B61" s="228">
        <f>+'Details  '!H275</f>
        <v>40</v>
      </c>
      <c r="C61" s="357" t="s">
        <v>1201</v>
      </c>
      <c r="D61" s="117">
        <f>+Sheet3!F340</f>
        <v>136.43</v>
      </c>
      <c r="E61" s="119" t="str">
        <f>+'Details  '!I275</f>
        <v>Rmt</v>
      </c>
      <c r="F61" s="118">
        <f>+B61*D61</f>
        <v>5457.2000000000007</v>
      </c>
      <c r="K61" s="231"/>
    </row>
    <row r="62" spans="1:11" s="230" customFormat="1" x14ac:dyDescent="0.3">
      <c r="A62" s="227"/>
      <c r="B62" s="228"/>
      <c r="C62" s="357"/>
      <c r="D62" s="378" t="s">
        <v>1352</v>
      </c>
      <c r="E62" s="378"/>
      <c r="F62" s="118"/>
      <c r="K62" s="231"/>
    </row>
    <row r="63" spans="1:11" s="230" customFormat="1" ht="90" x14ac:dyDescent="0.3">
      <c r="A63" s="227">
        <v>26</v>
      </c>
      <c r="B63" s="228">
        <f>+'Details  '!H285</f>
        <v>11</v>
      </c>
      <c r="C63" s="350" t="s">
        <v>677</v>
      </c>
      <c r="D63" s="117">
        <v>125</v>
      </c>
      <c r="E63" s="119" t="str">
        <f>+'Details  '!I285</f>
        <v>Nos</v>
      </c>
      <c r="F63" s="118">
        <f>+B63*D63</f>
        <v>1375</v>
      </c>
      <c r="K63" s="231"/>
    </row>
    <row r="64" spans="1:11" s="230" customFormat="1" x14ac:dyDescent="0.3">
      <c r="A64" s="227"/>
      <c r="B64" s="228"/>
      <c r="C64" s="350"/>
      <c r="D64" s="378" t="s">
        <v>1352</v>
      </c>
      <c r="E64" s="378"/>
      <c r="F64" s="118"/>
      <c r="K64" s="231"/>
    </row>
    <row r="65" spans="1:11" s="230" customFormat="1" ht="300" x14ac:dyDescent="0.3">
      <c r="A65" s="227">
        <v>27</v>
      </c>
      <c r="B65" s="228">
        <f>+'Details  '!H289</f>
        <v>4</v>
      </c>
      <c r="C65" s="350" t="s">
        <v>680</v>
      </c>
      <c r="D65" s="117">
        <f>+Sheet3!F488</f>
        <v>2774.3</v>
      </c>
      <c r="E65" s="119" t="str">
        <f>+'Details  '!I289</f>
        <v>Nos</v>
      </c>
      <c r="F65" s="118">
        <f>+B65*D65</f>
        <v>11097.2</v>
      </c>
      <c r="K65" s="231"/>
    </row>
    <row r="66" spans="1:11" s="230" customFormat="1" x14ac:dyDescent="0.3">
      <c r="A66" s="227"/>
      <c r="B66" s="228"/>
      <c r="C66" s="350"/>
      <c r="D66" s="378" t="s">
        <v>1352</v>
      </c>
      <c r="E66" s="378"/>
      <c r="F66" s="118"/>
      <c r="K66" s="231"/>
    </row>
    <row r="67" spans="1:11" s="230" customFormat="1" ht="165" x14ac:dyDescent="0.3">
      <c r="A67" s="292">
        <v>28</v>
      </c>
      <c r="B67" s="228">
        <f>+'Details  '!H297</f>
        <v>12</v>
      </c>
      <c r="C67" s="350" t="s">
        <v>811</v>
      </c>
      <c r="D67" s="117">
        <f>+Sheet3!F298</f>
        <v>917.46</v>
      </c>
      <c r="E67" s="119" t="str">
        <f>+'Details  '!I297</f>
        <v>Nos</v>
      </c>
      <c r="F67" s="118">
        <f>+B67*D67</f>
        <v>11009.52</v>
      </c>
      <c r="K67" s="231"/>
    </row>
    <row r="68" spans="1:11" s="230" customFormat="1" x14ac:dyDescent="0.3">
      <c r="A68" s="292"/>
      <c r="B68" s="228"/>
      <c r="C68" s="350"/>
      <c r="D68" s="117"/>
      <c r="E68" s="119"/>
      <c r="F68" s="118"/>
      <c r="K68" s="231"/>
    </row>
    <row r="69" spans="1:11" s="230" customFormat="1" ht="135" x14ac:dyDescent="0.3">
      <c r="A69" s="227">
        <v>29</v>
      </c>
      <c r="B69" s="228">
        <f>+'Details  '!H305</f>
        <v>11</v>
      </c>
      <c r="C69" s="350" t="s">
        <v>681</v>
      </c>
      <c r="D69" s="117">
        <f>+Sheet3!F379</f>
        <v>1437.4</v>
      </c>
      <c r="E69" s="119" t="str">
        <f>+'Details  '!I305</f>
        <v>Nos</v>
      </c>
      <c r="F69" s="118">
        <f>+B69*D69</f>
        <v>15811.400000000001</v>
      </c>
      <c r="K69" s="231"/>
    </row>
    <row r="70" spans="1:11" s="230" customFormat="1" x14ac:dyDescent="0.3">
      <c r="A70" s="227"/>
      <c r="B70" s="228"/>
      <c r="C70" s="350"/>
      <c r="D70" s="378" t="s">
        <v>1352</v>
      </c>
      <c r="E70" s="378"/>
      <c r="F70" s="118"/>
      <c r="K70" s="231"/>
    </row>
    <row r="71" spans="1:11" s="230" customFormat="1" ht="60" x14ac:dyDescent="0.3">
      <c r="A71" s="227">
        <v>30</v>
      </c>
      <c r="B71" s="228">
        <f>+'Details  '!H312</f>
        <v>11</v>
      </c>
      <c r="C71" s="350" t="s">
        <v>812</v>
      </c>
      <c r="D71" s="117">
        <f>+Sheet3!F375</f>
        <v>520.79999999999995</v>
      </c>
      <c r="E71" s="119" t="str">
        <f>+'Details  '!I312</f>
        <v>Nos</v>
      </c>
      <c r="F71" s="118">
        <f>+B71*D71</f>
        <v>5728.7999999999993</v>
      </c>
      <c r="K71" s="231"/>
    </row>
    <row r="72" spans="1:11" s="230" customFormat="1" x14ac:dyDescent="0.3">
      <c r="A72" s="227"/>
      <c r="B72" s="228"/>
      <c r="C72" s="350"/>
      <c r="D72" s="378" t="s">
        <v>1352</v>
      </c>
      <c r="E72" s="378"/>
      <c r="F72" s="118"/>
      <c r="K72" s="231"/>
    </row>
    <row r="73" spans="1:11" s="230" customFormat="1" ht="75" x14ac:dyDescent="0.3">
      <c r="A73" s="227">
        <v>31</v>
      </c>
      <c r="B73" s="228">
        <f>+'Details  '!H317</f>
        <v>4</v>
      </c>
      <c r="C73" s="350" t="s">
        <v>813</v>
      </c>
      <c r="D73" s="117">
        <f>+Sheet3!F368</f>
        <v>138.69999999999999</v>
      </c>
      <c r="E73" s="119" t="str">
        <f>+'Details  '!I317</f>
        <v>Nos</v>
      </c>
      <c r="F73" s="118">
        <f>+B73*D73</f>
        <v>554.79999999999995</v>
      </c>
      <c r="K73" s="231"/>
    </row>
    <row r="74" spans="1:11" s="230" customFormat="1" x14ac:dyDescent="0.3">
      <c r="A74" s="227"/>
      <c r="B74" s="228"/>
      <c r="C74" s="350"/>
      <c r="D74" s="378" t="s">
        <v>1352</v>
      </c>
      <c r="E74" s="378"/>
      <c r="F74" s="118"/>
      <c r="K74" s="231"/>
    </row>
    <row r="75" spans="1:11" s="230" customFormat="1" ht="90" x14ac:dyDescent="0.3">
      <c r="A75" s="227">
        <v>32</v>
      </c>
      <c r="B75" s="228">
        <f>+'Details  '!H321</f>
        <v>2</v>
      </c>
      <c r="C75" s="354" t="s">
        <v>1185</v>
      </c>
      <c r="D75" s="117">
        <f>+Sheet3!F388</f>
        <v>1942.75</v>
      </c>
      <c r="E75" s="119" t="str">
        <f>+'Details  '!I321</f>
        <v>Nos</v>
      </c>
      <c r="F75" s="118">
        <f>+B75*D75</f>
        <v>3885.5</v>
      </c>
      <c r="K75" s="231"/>
    </row>
    <row r="76" spans="1:11" s="230" customFormat="1" x14ac:dyDescent="0.3">
      <c r="A76" s="227"/>
      <c r="B76" s="228"/>
      <c r="C76" s="354"/>
      <c r="D76" s="378" t="s">
        <v>1352</v>
      </c>
      <c r="E76" s="378"/>
      <c r="F76" s="118"/>
      <c r="K76" s="231"/>
    </row>
    <row r="77" spans="1:11" s="230" customFormat="1" ht="49.5" customHeight="1" x14ac:dyDescent="0.3">
      <c r="A77" s="227">
        <v>33</v>
      </c>
      <c r="B77" s="228">
        <f>+'Details  '!H326</f>
        <v>4</v>
      </c>
      <c r="C77" s="354" t="s">
        <v>1186</v>
      </c>
      <c r="D77" s="117">
        <f>+Sheet3!F418</f>
        <v>76.67</v>
      </c>
      <c r="E77" s="119" t="str">
        <f>+'Details  '!I326</f>
        <v>Nos</v>
      </c>
      <c r="F77" s="118">
        <f>+B77*D77</f>
        <v>306.68</v>
      </c>
      <c r="K77" s="231"/>
    </row>
    <row r="78" spans="1:11" s="230" customFormat="1" ht="49.5" customHeight="1" x14ac:dyDescent="0.3">
      <c r="A78" s="227"/>
      <c r="B78" s="228"/>
      <c r="C78" s="354"/>
      <c r="D78" s="378" t="s">
        <v>1352</v>
      </c>
      <c r="E78" s="378"/>
      <c r="F78" s="118"/>
      <c r="K78" s="231"/>
    </row>
    <row r="79" spans="1:11" s="230" customFormat="1" ht="60" x14ac:dyDescent="0.3">
      <c r="A79" s="227">
        <v>34</v>
      </c>
      <c r="B79" s="228">
        <f>+'Details  '!H331</f>
        <v>50</v>
      </c>
      <c r="C79" s="354" t="s">
        <v>1187</v>
      </c>
      <c r="D79" s="117">
        <f>+Sheet3!F405</f>
        <v>80.64</v>
      </c>
      <c r="E79" s="119" t="str">
        <f>+'Details  '!I331</f>
        <v>Rmt</v>
      </c>
      <c r="F79" s="118">
        <f>+B79*D79</f>
        <v>4032</v>
      </c>
      <c r="K79" s="231"/>
    </row>
    <row r="80" spans="1:11" s="230" customFormat="1" x14ac:dyDescent="0.3">
      <c r="A80" s="227"/>
      <c r="B80" s="228"/>
      <c r="C80" s="354"/>
      <c r="D80" s="378" t="s">
        <v>1352</v>
      </c>
      <c r="E80" s="378"/>
      <c r="F80" s="118"/>
      <c r="K80" s="231"/>
    </row>
    <row r="81" spans="1:11" s="230" customFormat="1" ht="26.25" customHeight="1" x14ac:dyDescent="0.3">
      <c r="A81" s="227">
        <v>35</v>
      </c>
      <c r="B81" s="228">
        <f>+'Details  '!H335</f>
        <v>2</v>
      </c>
      <c r="C81" s="350" t="s">
        <v>762</v>
      </c>
      <c r="D81" s="117">
        <v>1500</v>
      </c>
      <c r="E81" s="119" t="str">
        <f>+'Details  '!I335</f>
        <v>Nos</v>
      </c>
      <c r="F81" s="118">
        <f>+B81*D81</f>
        <v>3000</v>
      </c>
      <c r="K81" s="231"/>
    </row>
    <row r="82" spans="1:11" s="230" customFormat="1" ht="26.25" customHeight="1" x14ac:dyDescent="0.3">
      <c r="A82" s="227"/>
      <c r="B82" s="228"/>
      <c r="C82" s="350"/>
      <c r="D82" s="378" t="s">
        <v>1352</v>
      </c>
      <c r="E82" s="378"/>
      <c r="F82" s="118"/>
      <c r="K82" s="231"/>
    </row>
    <row r="83" spans="1:11" s="230" customFormat="1" ht="37.5" customHeight="1" x14ac:dyDescent="0.3">
      <c r="A83" s="314">
        <v>36</v>
      </c>
      <c r="B83" s="228">
        <f>+'Details  '!H339</f>
        <v>5.3000000000000007</v>
      </c>
      <c r="C83" s="350" t="str">
        <f>'Details  '!B336</f>
        <v>Supplying of stone dust including conveyance and cost of materials etc., all complete and as directed by the departmental officers.</v>
      </c>
      <c r="D83" s="117">
        <f>+[2]Data!$AC$43</f>
        <v>160.69999999999999</v>
      </c>
      <c r="E83" s="119" t="str">
        <f>+'Details  '!I339</f>
        <v>Cum</v>
      </c>
      <c r="F83" s="118">
        <f>+B83*D83</f>
        <v>851.71</v>
      </c>
      <c r="K83" s="231"/>
    </row>
    <row r="84" spans="1:11" s="230" customFormat="1" ht="37.5" customHeight="1" x14ac:dyDescent="0.3">
      <c r="A84" s="314"/>
      <c r="B84" s="228"/>
      <c r="C84" s="350"/>
      <c r="D84" s="378" t="s">
        <v>1352</v>
      </c>
      <c r="E84" s="378"/>
      <c r="F84" s="118"/>
      <c r="K84" s="231"/>
    </row>
    <row r="85" spans="1:11" s="230" customFormat="1" ht="34.5" customHeight="1" x14ac:dyDescent="0.3">
      <c r="A85" s="227">
        <v>37</v>
      </c>
      <c r="B85" s="228">
        <f>+'Details  '!H343</f>
        <v>5.3000000000000007</v>
      </c>
      <c r="C85" s="350" t="str">
        <f>'Details  '!B340</f>
        <v>Supplying of 3 to 10 mm size HBSJ Including conveyance and cost of materials etc., all complete and directed by the departmental officers.</v>
      </c>
      <c r="D85" s="117">
        <f>+[2]Data!$AC$11</f>
        <v>799.98</v>
      </c>
      <c r="E85" s="119" t="str">
        <f>+'Details  '!I343</f>
        <v>Cum</v>
      </c>
      <c r="F85" s="118">
        <f>+B85*D85</f>
        <v>4239.8940000000002</v>
      </c>
      <c r="K85" s="231"/>
    </row>
    <row r="86" spans="1:11" s="230" customFormat="1" ht="34.5" customHeight="1" x14ac:dyDescent="0.3">
      <c r="A86" s="227"/>
      <c r="B86" s="228"/>
      <c r="C86" s="350"/>
      <c r="D86" s="378" t="s">
        <v>1352</v>
      </c>
      <c r="E86" s="378"/>
      <c r="F86" s="118"/>
      <c r="K86" s="231"/>
    </row>
    <row r="87" spans="1:11" s="230" customFormat="1" ht="45" x14ac:dyDescent="0.3">
      <c r="A87" s="227">
        <v>38</v>
      </c>
      <c r="B87" s="228">
        <f>+'Details  '!H347</f>
        <v>69.600000000000009</v>
      </c>
      <c r="C87" s="350" t="str">
        <f>'Details  '!B344</f>
        <v>Conveyance charges of 63 mm tk paver block including loading and unloding charges etc., all complete and as direcetd by the departmental officers.</v>
      </c>
      <c r="D87" s="117">
        <v>145</v>
      </c>
      <c r="E87" s="119" t="str">
        <f>+'Details  '!I347</f>
        <v>Sqm</v>
      </c>
      <c r="F87" s="118">
        <f>+B87*D87</f>
        <v>10092.000000000002</v>
      </c>
      <c r="K87" s="231"/>
    </row>
    <row r="88" spans="1:11" s="230" customFormat="1" ht="37.5" customHeight="1" x14ac:dyDescent="0.3">
      <c r="A88" s="227"/>
      <c r="B88" s="228"/>
      <c r="C88" s="350"/>
      <c r="D88" s="378" t="s">
        <v>1352</v>
      </c>
      <c r="E88" s="378"/>
      <c r="F88" s="118"/>
      <c r="K88" s="231"/>
    </row>
    <row r="89" spans="1:11" s="230" customFormat="1" ht="60.75" customHeight="1" x14ac:dyDescent="0.3">
      <c r="A89" s="227">
        <v>39</v>
      </c>
      <c r="B89" s="228">
        <f>+'Details  '!H351</f>
        <v>69.600000000000009</v>
      </c>
      <c r="C89" s="350" t="str">
        <f>'Details  '!B348</f>
        <v>Supplying and delivery of 63 mm tk Rubber moulded hydraulic pressed paver block etc., all complete and as directed by the departmental officers .(The quality of paver block should be got approved by the Executive engineer before use)</v>
      </c>
      <c r="D89" s="117">
        <v>459</v>
      </c>
      <c r="E89" s="119" t="str">
        <f>+'Details  '!I351</f>
        <v>Sqm</v>
      </c>
      <c r="F89" s="118">
        <f>+B89*D89</f>
        <v>31946.400000000005</v>
      </c>
      <c r="K89" s="231"/>
    </row>
    <row r="90" spans="1:11" s="230" customFormat="1" x14ac:dyDescent="0.3">
      <c r="A90" s="227"/>
      <c r="B90" s="228"/>
      <c r="C90" s="350"/>
      <c r="D90" s="378" t="s">
        <v>1352</v>
      </c>
      <c r="E90" s="378"/>
      <c r="F90" s="118"/>
      <c r="K90" s="231"/>
    </row>
    <row r="91" spans="1:11" s="230" customFormat="1" ht="75" x14ac:dyDescent="0.3">
      <c r="A91" s="227">
        <v>40</v>
      </c>
      <c r="B91" s="228">
        <f>+'Details  '!H355</f>
        <v>69.600000000000009</v>
      </c>
      <c r="C91" s="350" t="s">
        <v>692</v>
      </c>
      <c r="D91" s="117">
        <v>160</v>
      </c>
      <c r="E91" s="119" t="str">
        <f>+'Details  '!I355</f>
        <v>Sqm</v>
      </c>
      <c r="F91" s="118">
        <f>+B91*D91</f>
        <v>11136.000000000002</v>
      </c>
      <c r="K91" s="231"/>
    </row>
    <row r="92" spans="1:11" s="230" customFormat="1" x14ac:dyDescent="0.3">
      <c r="A92" s="227"/>
      <c r="B92" s="228"/>
      <c r="C92" s="350"/>
      <c r="D92" s="378" t="s">
        <v>1352</v>
      </c>
      <c r="E92" s="378"/>
      <c r="F92" s="118"/>
      <c r="K92" s="231"/>
    </row>
    <row r="93" spans="1:11" s="230" customFormat="1" x14ac:dyDescent="0.3">
      <c r="A93" s="227">
        <v>41</v>
      </c>
      <c r="B93" s="228">
        <f>+'Details  '!H362</f>
        <v>114.05699999999999</v>
      </c>
      <c r="C93" s="350" t="s">
        <v>693</v>
      </c>
      <c r="D93" s="117">
        <f>+Sheet3!F253</f>
        <v>62.6</v>
      </c>
      <c r="E93" s="119" t="str">
        <f>+'Details  '!I362</f>
        <v>Kg</v>
      </c>
      <c r="F93" s="118">
        <f>+B93*D93</f>
        <v>7139.9681999999993</v>
      </c>
      <c r="K93" s="231"/>
    </row>
    <row r="94" spans="1:11" s="230" customFormat="1" x14ac:dyDescent="0.3">
      <c r="A94" s="227"/>
      <c r="B94" s="228"/>
      <c r="C94" s="350"/>
      <c r="D94" s="378" t="s">
        <v>1352</v>
      </c>
      <c r="E94" s="378"/>
      <c r="F94" s="118"/>
      <c r="K94" s="231"/>
    </row>
    <row r="95" spans="1:11" s="230" customFormat="1" ht="195" x14ac:dyDescent="0.3">
      <c r="A95" s="227">
        <v>42</v>
      </c>
      <c r="B95" s="314"/>
      <c r="C95" s="350" t="s">
        <v>706</v>
      </c>
      <c r="D95" s="117"/>
      <c r="E95" s="315"/>
      <c r="F95" s="118"/>
      <c r="K95" s="231"/>
    </row>
    <row r="96" spans="1:11" s="230" customFormat="1" ht="30" x14ac:dyDescent="0.3">
      <c r="A96" s="227"/>
      <c r="B96" s="228">
        <f>+'Details  '!H368</f>
        <v>15</v>
      </c>
      <c r="C96" s="350" t="s">
        <v>707</v>
      </c>
      <c r="D96" s="117">
        <f>+Sheet3!F446</f>
        <v>225.97</v>
      </c>
      <c r="E96" s="119" t="str">
        <f>+'Details  '!I368</f>
        <v>Rmt</v>
      </c>
      <c r="F96" s="118">
        <f>+B96*D96</f>
        <v>3389.55</v>
      </c>
      <c r="K96" s="231"/>
    </row>
    <row r="97" spans="1:11" s="230" customFormat="1" x14ac:dyDescent="0.3">
      <c r="A97" s="227"/>
      <c r="B97" s="228"/>
      <c r="C97" s="350"/>
      <c r="D97" s="378" t="s">
        <v>1352</v>
      </c>
      <c r="E97" s="378"/>
      <c r="F97" s="118"/>
      <c r="K97" s="231"/>
    </row>
    <row r="98" spans="1:11" s="230" customFormat="1" ht="30" x14ac:dyDescent="0.3">
      <c r="A98" s="227"/>
      <c r="B98" s="228">
        <f>+'Details  '!H372</f>
        <v>10</v>
      </c>
      <c r="C98" s="350" t="s">
        <v>709</v>
      </c>
      <c r="D98" s="117">
        <f>+Sheet3!F440</f>
        <v>208.73</v>
      </c>
      <c r="E98" s="119" t="str">
        <f>+'Details  '!I372</f>
        <v>Rmt</v>
      </c>
      <c r="F98" s="118">
        <f>+B98*D98</f>
        <v>2087.2999999999997</v>
      </c>
      <c r="K98" s="231"/>
    </row>
    <row r="99" spans="1:11" s="230" customFormat="1" x14ac:dyDescent="0.3">
      <c r="A99" s="227"/>
      <c r="B99" s="228"/>
      <c r="C99" s="350"/>
      <c r="D99" s="378" t="s">
        <v>1352</v>
      </c>
      <c r="E99" s="378"/>
      <c r="F99" s="118"/>
      <c r="K99" s="231"/>
    </row>
    <row r="100" spans="1:11" s="230" customFormat="1" ht="195" x14ac:dyDescent="0.3">
      <c r="A100" s="227">
        <v>43</v>
      </c>
      <c r="B100" s="228"/>
      <c r="C100" s="350" t="s">
        <v>710</v>
      </c>
      <c r="D100" s="117"/>
      <c r="E100" s="119"/>
      <c r="F100" s="118"/>
      <c r="K100" s="231"/>
    </row>
    <row r="101" spans="1:11" s="230" customFormat="1" ht="30" x14ac:dyDescent="0.3">
      <c r="A101" s="227"/>
      <c r="B101" s="228">
        <f>+'Details  '!H377</f>
        <v>10</v>
      </c>
      <c r="C101" s="350" t="s">
        <v>1207</v>
      </c>
      <c r="D101" s="117">
        <f>+Sheet3!F434</f>
        <v>203.95</v>
      </c>
      <c r="E101" s="119" t="str">
        <f>+'Details  '!I377</f>
        <v>Rmt</v>
      </c>
      <c r="F101" s="118">
        <f>+B101*D101</f>
        <v>2039.5</v>
      </c>
      <c r="K101" s="231"/>
    </row>
    <row r="102" spans="1:11" s="230" customFormat="1" x14ac:dyDescent="0.3">
      <c r="A102" s="227"/>
      <c r="B102" s="228"/>
      <c r="C102" s="350"/>
      <c r="D102" s="378" t="s">
        <v>1352</v>
      </c>
      <c r="E102" s="378"/>
      <c r="F102" s="118"/>
      <c r="K102" s="231"/>
    </row>
    <row r="103" spans="1:11" s="230" customFormat="1" ht="105" x14ac:dyDescent="0.3">
      <c r="A103" s="293">
        <v>44</v>
      </c>
      <c r="B103" s="228">
        <f>+'Details  '!H381</f>
        <v>2</v>
      </c>
      <c r="C103" s="350" t="s">
        <v>1370</v>
      </c>
      <c r="D103" s="359">
        <v>150</v>
      </c>
      <c r="E103" s="119" t="str">
        <f>+'Details  '!I381</f>
        <v>Nos</v>
      </c>
      <c r="F103" s="118">
        <f>+B103*D103</f>
        <v>300</v>
      </c>
      <c r="K103" s="231"/>
    </row>
    <row r="104" spans="1:11" s="230" customFormat="1" x14ac:dyDescent="0.3">
      <c r="A104" s="293"/>
      <c r="B104" s="228"/>
      <c r="C104" s="350"/>
      <c r="D104" s="378" t="s">
        <v>1368</v>
      </c>
      <c r="E104" s="378"/>
      <c r="F104" s="118"/>
      <c r="K104" s="231"/>
    </row>
    <row r="105" spans="1:11" s="230" customFormat="1" ht="75" x14ac:dyDescent="0.3">
      <c r="A105" s="227">
        <v>46</v>
      </c>
      <c r="B105" s="228">
        <f>+'Details  '!H385</f>
        <v>1</v>
      </c>
      <c r="C105" s="354" t="s">
        <v>1154</v>
      </c>
      <c r="D105" s="117">
        <f>+Sheet3!F454</f>
        <v>2016.25</v>
      </c>
      <c r="E105" s="119" t="str">
        <f>+'Details  '!I385</f>
        <v>Nos</v>
      </c>
      <c r="F105" s="118">
        <f>+B105*D105</f>
        <v>2016.25</v>
      </c>
      <c r="K105" s="231"/>
    </row>
    <row r="106" spans="1:11" s="230" customFormat="1" x14ac:dyDescent="0.3">
      <c r="A106" s="227"/>
      <c r="B106" s="228"/>
      <c r="C106" s="354"/>
      <c r="D106" s="378" t="s">
        <v>1352</v>
      </c>
      <c r="E106" s="378"/>
      <c r="F106" s="118"/>
      <c r="K106" s="231"/>
    </row>
    <row r="107" spans="1:11" s="230" customFormat="1" ht="75" x14ac:dyDescent="0.3">
      <c r="A107" s="227">
        <v>48</v>
      </c>
      <c r="B107" s="228">
        <f>+'Details  '!H389</f>
        <v>1</v>
      </c>
      <c r="C107" s="350" t="str">
        <f>+'Details  '!B386</f>
        <v>SUPPLY AND INSTALLATIONS OF CO2 TYPE FIRE EXTINGUISHERS, WALL MOUNTING TYPE, CYLINDRICAL IN SHAPE, WITH DISCHARGE HORN CAPACITY 4.5 KGS.ISI MARKED ETC., ALL COMPLETE AND AS DIRECTED BY THE DEPARTMENTAL OFFICERS.</v>
      </c>
      <c r="D107" s="358">
        <v>6666</v>
      </c>
      <c r="E107" s="119" t="str">
        <f>+'Details  '!I389</f>
        <v>Nos</v>
      </c>
      <c r="F107" s="118">
        <f>+B107*D107</f>
        <v>6666</v>
      </c>
      <c r="K107" s="231"/>
    </row>
    <row r="108" spans="1:11" s="230" customFormat="1" x14ac:dyDescent="0.3">
      <c r="A108" s="227"/>
      <c r="B108" s="228"/>
      <c r="C108" s="350"/>
      <c r="D108" s="378" t="s">
        <v>1352</v>
      </c>
      <c r="E108" s="378"/>
      <c r="F108" s="118"/>
      <c r="K108" s="231"/>
    </row>
    <row r="109" spans="1:11" s="230" customFormat="1" ht="120" x14ac:dyDescent="0.3">
      <c r="A109" s="227">
        <v>51</v>
      </c>
      <c r="B109" s="228">
        <v>6</v>
      </c>
      <c r="C109" s="350" t="s">
        <v>1202</v>
      </c>
      <c r="D109" s="117">
        <f>+Sheet3!F316</f>
        <v>638.45000000000005</v>
      </c>
      <c r="E109" s="119" t="s">
        <v>7</v>
      </c>
      <c r="F109" s="118">
        <f>+B109*D109</f>
        <v>3830.7000000000003</v>
      </c>
      <c r="K109" s="231"/>
    </row>
    <row r="110" spans="1:11" s="230" customFormat="1" x14ac:dyDescent="0.3">
      <c r="A110" s="227"/>
      <c r="B110" s="228"/>
      <c r="C110" s="350"/>
      <c r="D110" s="378" t="s">
        <v>1352</v>
      </c>
      <c r="E110" s="378"/>
      <c r="F110" s="118"/>
      <c r="K110" s="231"/>
    </row>
    <row r="111" spans="1:11" s="230" customFormat="1" ht="180" x14ac:dyDescent="0.3">
      <c r="A111" s="227"/>
      <c r="B111" s="303">
        <f>+'Details  '!I395</f>
        <v>52</v>
      </c>
      <c r="C111" s="353" t="str">
        <f>+'Details  '!B394</f>
        <v xml:space="preserve">SUPPLYING AND FIXING OF VETRIFIED TILES OF BEST APPROVED QUALITY (IVORY) 600X600X8MM FOR FLOORING AND OTHER SIMILAR WORKS (THE COLOUR AND SHADE SHALL BE GOT APPROVED FROM THE EXECUTIVE ENGINEER BEFORE USING) OVER CEMENT MORTAR 1:3 (ONE OF CEMENT AND THREE OF CRUSHED STONE SAND) 20MM THICK INCLUDING FIXING IN POSITION CUTTING THE TILES TO THE REQUIRED SIZE WHEREVER NECESSARY POINTING THE JOINTS WITH GROUT (TILE JOINT FILLER) CURING FINISHING ETC., ALL COMPLETE AND AS DIRECTED BY THE DEPARTMENTAL OFFICERS.
</v>
      </c>
      <c r="D111" s="117">
        <f>+Sheet3!F480</f>
        <v>1430.97</v>
      </c>
      <c r="E111" s="119" t="s">
        <v>43</v>
      </c>
      <c r="F111" s="118">
        <f>+B111*D111</f>
        <v>74410.44</v>
      </c>
      <c r="K111" s="231"/>
    </row>
    <row r="112" spans="1:11" s="230" customFormat="1" x14ac:dyDescent="0.25">
      <c r="A112" s="227"/>
      <c r="B112" s="303"/>
      <c r="C112" s="302"/>
      <c r="D112" s="378" t="s">
        <v>1352</v>
      </c>
      <c r="E112" s="378"/>
      <c r="F112" s="118"/>
      <c r="K112" s="231"/>
    </row>
    <row r="113" spans="1:6" ht="24.95" customHeight="1" x14ac:dyDescent="0.3">
      <c r="A113" s="227"/>
      <c r="B113" s="228"/>
      <c r="C113" s="287" t="s">
        <v>1148</v>
      </c>
      <c r="D113" s="115"/>
      <c r="E113" s="115"/>
      <c r="F113" s="124">
        <f>SUM(F5:F111)</f>
        <v>571527.26720000012</v>
      </c>
    </row>
    <row r="114" spans="1:6" ht="24.95" customHeight="1" x14ac:dyDescent="0.25">
      <c r="A114" s="227"/>
      <c r="B114" s="228"/>
      <c r="C114" s="287" t="s">
        <v>1149</v>
      </c>
      <c r="D114" s="73"/>
      <c r="E114" s="75">
        <v>0.06</v>
      </c>
      <c r="F114" s="76">
        <f>F113*E114</f>
        <v>34291.636032000009</v>
      </c>
    </row>
    <row r="115" spans="1:6" ht="24.95" customHeight="1" x14ac:dyDescent="0.25">
      <c r="A115" s="227"/>
      <c r="B115" s="228"/>
      <c r="C115" s="287" t="s">
        <v>1150</v>
      </c>
      <c r="D115" s="73"/>
      <c r="E115" s="75">
        <v>0.06</v>
      </c>
      <c r="F115" s="76">
        <f>F113*$E115</f>
        <v>34291.636032000009</v>
      </c>
    </row>
    <row r="116" spans="1:6" ht="24.95" customHeight="1" x14ac:dyDescent="0.25">
      <c r="A116" s="227"/>
      <c r="B116" s="228"/>
      <c r="C116" s="287" t="s">
        <v>387</v>
      </c>
      <c r="D116" s="73"/>
      <c r="E116" s="75"/>
      <c r="F116" s="76">
        <f>SUM(F113:F115)</f>
        <v>640110.53926400002</v>
      </c>
    </row>
    <row r="117" spans="1:6" ht="24.95" customHeight="1" x14ac:dyDescent="0.25">
      <c r="A117" s="227"/>
      <c r="B117" s="228"/>
      <c r="C117" s="287" t="s">
        <v>1355</v>
      </c>
      <c r="D117" s="73"/>
      <c r="E117" s="75">
        <v>0.01</v>
      </c>
      <c r="F117" s="76">
        <f>F116*E117</f>
        <v>6401.10539264</v>
      </c>
    </row>
    <row r="118" spans="1:6" ht="24.95" customHeight="1" x14ac:dyDescent="0.25">
      <c r="A118" s="227"/>
      <c r="B118" s="228"/>
      <c r="C118" s="287" t="s">
        <v>1356</v>
      </c>
      <c r="D118" s="73"/>
      <c r="E118" s="75">
        <v>2.5000000000000001E-2</v>
      </c>
      <c r="F118" s="76">
        <f>F116*E118</f>
        <v>16002.763481600001</v>
      </c>
    </row>
    <row r="119" spans="1:6" ht="24.95" customHeight="1" x14ac:dyDescent="0.25">
      <c r="A119" s="227"/>
      <c r="B119" s="228"/>
      <c r="C119" s="287" t="s">
        <v>1151</v>
      </c>
      <c r="D119" s="73"/>
      <c r="E119" s="75">
        <v>7.4999999999999997E-2</v>
      </c>
      <c r="F119" s="76">
        <f>F116*E119</f>
        <v>48008.290444799997</v>
      </c>
    </row>
    <row r="120" spans="1:6" ht="24.95" customHeight="1" x14ac:dyDescent="0.25">
      <c r="A120" s="227"/>
      <c r="B120" s="228"/>
      <c r="C120" s="229"/>
      <c r="D120" s="74" t="s">
        <v>8</v>
      </c>
      <c r="E120" s="75"/>
      <c r="F120" s="76">
        <f>SUM(F116:F119)</f>
        <v>710522.69858304004</v>
      </c>
    </row>
    <row r="121" spans="1:6" ht="24.95" customHeight="1" x14ac:dyDescent="0.25">
      <c r="A121" s="227"/>
      <c r="B121" s="228"/>
      <c r="C121" s="229"/>
      <c r="D121" s="74" t="s">
        <v>552</v>
      </c>
      <c r="E121" s="232" t="s">
        <v>553</v>
      </c>
      <c r="F121" s="76" t="s">
        <v>1354</v>
      </c>
    </row>
  </sheetData>
  <mergeCells count="53">
    <mergeCell ref="A2:I2"/>
    <mergeCell ref="A3:F3"/>
    <mergeCell ref="D6:E6"/>
    <mergeCell ref="D8:E8"/>
    <mergeCell ref="D10:E10"/>
    <mergeCell ref="D12:E12"/>
    <mergeCell ref="D14:E14"/>
    <mergeCell ref="D17:E17"/>
    <mergeCell ref="D19:E19"/>
    <mergeCell ref="D22:E22"/>
    <mergeCell ref="D24:E24"/>
    <mergeCell ref="D26:E26"/>
    <mergeCell ref="D29:E29"/>
    <mergeCell ref="D31:E31"/>
    <mergeCell ref="D33:E33"/>
    <mergeCell ref="D35:E35"/>
    <mergeCell ref="D37:E37"/>
    <mergeCell ref="D39:E39"/>
    <mergeCell ref="D41:E41"/>
    <mergeCell ref="D43:E43"/>
    <mergeCell ref="D47:E47"/>
    <mergeCell ref="D49:E49"/>
    <mergeCell ref="D52:E52"/>
    <mergeCell ref="D54:E54"/>
    <mergeCell ref="D56:E56"/>
    <mergeCell ref="D58:E58"/>
    <mergeCell ref="D60:E60"/>
    <mergeCell ref="D62:E62"/>
    <mergeCell ref="D64:E64"/>
    <mergeCell ref="D66:E66"/>
    <mergeCell ref="D86:E86"/>
    <mergeCell ref="D88:E88"/>
    <mergeCell ref="D70:E70"/>
    <mergeCell ref="D72:E72"/>
    <mergeCell ref="D74:E74"/>
    <mergeCell ref="D76:E76"/>
    <mergeCell ref="D78:E78"/>
    <mergeCell ref="D112:E112"/>
    <mergeCell ref="A1:F1"/>
    <mergeCell ref="D45:E45"/>
    <mergeCell ref="D102:E102"/>
    <mergeCell ref="D104:E104"/>
    <mergeCell ref="D106:E106"/>
    <mergeCell ref="D108:E108"/>
    <mergeCell ref="D110:E110"/>
    <mergeCell ref="D90:E90"/>
    <mergeCell ref="D92:E92"/>
    <mergeCell ref="D94:E94"/>
    <mergeCell ref="D97:E97"/>
    <mergeCell ref="D99:E99"/>
    <mergeCell ref="D80:E80"/>
    <mergeCell ref="D82:E82"/>
    <mergeCell ref="D84:E84"/>
  </mergeCells>
  <printOptions horizontalCentered="1"/>
  <pageMargins left="0.51181102362204722" right="0.19685039370078741" top="0.47244094488188981" bottom="0.59055118110236227" header="0.27559055118110237" footer="0.19685039370078741"/>
  <pageSetup paperSize="9" scale="91" fitToHeight="7"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I51"/>
  <sheetViews>
    <sheetView view="pageBreakPreview" topLeftCell="A46" zoomScaleSheetLayoutView="100" workbookViewId="0">
      <selection activeCell="B4" sqref="B4"/>
    </sheetView>
  </sheetViews>
  <sheetFormatPr defaultRowHeight="16.5" x14ac:dyDescent="0.3"/>
  <cols>
    <col min="1" max="1" width="5" style="1" customWidth="1"/>
    <col min="2" max="2" width="45.75" style="1" customWidth="1"/>
    <col min="3" max="5" width="5.25" style="1" customWidth="1"/>
    <col min="6" max="6" width="7.5" style="82" customWidth="1"/>
    <col min="7" max="7" width="7.125" style="82" customWidth="1"/>
    <col min="8" max="8" width="7.625" style="82" customWidth="1"/>
    <col min="9" max="9" width="9.25" style="82" bestFit="1" customWidth="1"/>
    <col min="10" max="16384" width="9" style="1"/>
  </cols>
  <sheetData>
    <row r="1" spans="1:9" ht="51.75" customHeight="1" x14ac:dyDescent="0.3">
      <c r="A1" s="370" t="s">
        <v>545</v>
      </c>
      <c r="B1" s="371"/>
      <c r="C1" s="371"/>
      <c r="D1" s="371"/>
      <c r="E1" s="371"/>
      <c r="F1" s="371"/>
      <c r="G1" s="371"/>
      <c r="H1" s="371"/>
      <c r="I1" s="372"/>
    </row>
    <row r="2" spans="1:9" ht="32.25" customHeight="1" x14ac:dyDescent="0.3">
      <c r="A2" s="384" t="s">
        <v>433</v>
      </c>
      <c r="B2" s="385"/>
      <c r="C2" s="385"/>
      <c r="D2" s="385"/>
      <c r="E2" s="385"/>
      <c r="F2" s="385"/>
      <c r="G2" s="385"/>
      <c r="H2" s="385"/>
      <c r="I2" s="386"/>
    </row>
    <row r="3" spans="1:9" s="80" customFormat="1" ht="30.75" customHeight="1" x14ac:dyDescent="0.3">
      <c r="A3" s="79" t="s">
        <v>9</v>
      </c>
      <c r="B3" s="79" t="s">
        <v>434</v>
      </c>
      <c r="C3" s="387" t="s">
        <v>7</v>
      </c>
      <c r="D3" s="388"/>
      <c r="E3" s="389"/>
      <c r="F3" s="79" t="s">
        <v>10</v>
      </c>
      <c r="G3" s="79" t="s">
        <v>11</v>
      </c>
      <c r="H3" s="79" t="s">
        <v>12</v>
      </c>
      <c r="I3" s="79" t="s">
        <v>0</v>
      </c>
    </row>
    <row r="4" spans="1:9" s="80" customFormat="1" ht="30.75" customHeight="1" x14ac:dyDescent="0.3">
      <c r="A4" s="14">
        <v>1</v>
      </c>
      <c r="B4" s="18" t="s">
        <v>569</v>
      </c>
      <c r="C4" s="8"/>
      <c r="D4" s="9"/>
      <c r="E4" s="8"/>
      <c r="F4" s="10"/>
      <c r="G4" s="10"/>
      <c r="H4" s="10"/>
      <c r="I4" s="11"/>
    </row>
    <row r="5" spans="1:9" s="80" customFormat="1" ht="30.75" customHeight="1" x14ac:dyDescent="0.3">
      <c r="A5" s="6"/>
      <c r="B5" s="7" t="s">
        <v>555</v>
      </c>
      <c r="C5" s="8">
        <v>6</v>
      </c>
      <c r="D5" s="9" t="s">
        <v>14</v>
      </c>
      <c r="E5" s="8">
        <v>1</v>
      </c>
      <c r="F5" s="10">
        <v>60.84</v>
      </c>
      <c r="G5" s="10"/>
      <c r="H5" s="10">
        <v>3</v>
      </c>
      <c r="I5" s="11">
        <f t="shared" ref="I5:I12" si="0">PRODUCT(C5:H5)</f>
        <v>1095.1200000000001</v>
      </c>
    </row>
    <row r="6" spans="1:9" s="80" customFormat="1" ht="30.75" customHeight="1" x14ac:dyDescent="0.3">
      <c r="A6" s="6"/>
      <c r="B6" s="7" t="s">
        <v>556</v>
      </c>
      <c r="C6" s="8">
        <v>6</v>
      </c>
      <c r="D6" s="9" t="s">
        <v>14</v>
      </c>
      <c r="E6" s="8">
        <v>-4</v>
      </c>
      <c r="F6" s="10">
        <v>1.2</v>
      </c>
      <c r="G6" s="12"/>
      <c r="H6" s="11">
        <v>2.1</v>
      </c>
      <c r="I6" s="11">
        <f t="shared" si="0"/>
        <v>-60.48</v>
      </c>
    </row>
    <row r="7" spans="1:9" s="80" customFormat="1" ht="30.75" customHeight="1" x14ac:dyDescent="0.3">
      <c r="A7" s="6"/>
      <c r="B7" s="7" t="s">
        <v>557</v>
      </c>
      <c r="C7" s="8">
        <v>6</v>
      </c>
      <c r="D7" s="9" t="s">
        <v>14</v>
      </c>
      <c r="E7" s="8">
        <v>1</v>
      </c>
      <c r="F7" s="10">
        <v>18.2</v>
      </c>
      <c r="G7" s="10"/>
      <c r="H7" s="10">
        <v>3</v>
      </c>
      <c r="I7" s="11">
        <f t="shared" si="0"/>
        <v>327.59999999999997</v>
      </c>
    </row>
    <row r="8" spans="1:9" s="80" customFormat="1" ht="30.75" customHeight="1" x14ac:dyDescent="0.3">
      <c r="A8" s="6"/>
      <c r="B8" s="7" t="s">
        <v>556</v>
      </c>
      <c r="C8" s="8">
        <v>6</v>
      </c>
      <c r="D8" s="9" t="s">
        <v>14</v>
      </c>
      <c r="E8" s="8">
        <v>-1</v>
      </c>
      <c r="F8" s="10">
        <v>1.2</v>
      </c>
      <c r="G8" s="12"/>
      <c r="H8" s="11">
        <v>2.1</v>
      </c>
      <c r="I8" s="11">
        <f>PRODUCT(C8:H8)</f>
        <v>-15.12</v>
      </c>
    </row>
    <row r="9" spans="1:9" s="80" customFormat="1" ht="30.75" customHeight="1" x14ac:dyDescent="0.3">
      <c r="A9" s="6"/>
      <c r="B9" s="7" t="s">
        <v>558</v>
      </c>
      <c r="C9" s="8">
        <v>6</v>
      </c>
      <c r="D9" s="9" t="s">
        <v>14</v>
      </c>
      <c r="E9" s="8">
        <v>1</v>
      </c>
      <c r="F9" s="10">
        <v>21.44</v>
      </c>
      <c r="G9" s="10"/>
      <c r="H9" s="10">
        <v>2.7</v>
      </c>
      <c r="I9" s="11">
        <f t="shared" si="0"/>
        <v>347.32800000000009</v>
      </c>
    </row>
    <row r="10" spans="1:9" s="80" customFormat="1" ht="30.75" customHeight="1" x14ac:dyDescent="0.3">
      <c r="A10" s="6"/>
      <c r="B10" s="7" t="s">
        <v>556</v>
      </c>
      <c r="C10" s="8">
        <v>6</v>
      </c>
      <c r="D10" s="9" t="s">
        <v>14</v>
      </c>
      <c r="E10" s="8">
        <v>-3</v>
      </c>
      <c r="F10" s="10">
        <v>1.2</v>
      </c>
      <c r="G10" s="12"/>
      <c r="H10" s="11">
        <v>2.1</v>
      </c>
      <c r="I10" s="11">
        <f t="shared" si="0"/>
        <v>-45.36</v>
      </c>
    </row>
    <row r="11" spans="1:9" s="80" customFormat="1" ht="30.75" customHeight="1" x14ac:dyDescent="0.3">
      <c r="A11" s="6"/>
      <c r="B11" s="7" t="s">
        <v>440</v>
      </c>
      <c r="C11" s="8">
        <v>6</v>
      </c>
      <c r="D11" s="9" t="s">
        <v>14</v>
      </c>
      <c r="E11" s="8">
        <v>-1</v>
      </c>
      <c r="F11" s="10">
        <v>1.2</v>
      </c>
      <c r="G11" s="12"/>
      <c r="H11" s="11">
        <v>2.1</v>
      </c>
      <c r="I11" s="11">
        <f>PRODUCT(C11:H11)</f>
        <v>-15.12</v>
      </c>
    </row>
    <row r="12" spans="1:9" ht="31.5" customHeight="1" x14ac:dyDescent="0.3">
      <c r="A12" s="6"/>
      <c r="B12" s="7" t="s">
        <v>559</v>
      </c>
      <c r="C12" s="8">
        <v>2</v>
      </c>
      <c r="D12" s="9">
        <v>22</v>
      </c>
      <c r="E12" s="8">
        <v>1</v>
      </c>
      <c r="F12" s="10">
        <v>6</v>
      </c>
      <c r="G12" s="10"/>
      <c r="H12" s="10">
        <v>2.25</v>
      </c>
      <c r="I12" s="11">
        <f t="shared" si="0"/>
        <v>594</v>
      </c>
    </row>
    <row r="13" spans="1:9" ht="31.5" customHeight="1" x14ac:dyDescent="0.3">
      <c r="A13" s="6"/>
      <c r="B13" s="7" t="s">
        <v>561</v>
      </c>
      <c r="C13" s="8">
        <v>-2</v>
      </c>
      <c r="D13" s="9">
        <v>22</v>
      </c>
      <c r="E13" s="8">
        <v>1</v>
      </c>
      <c r="F13" s="10">
        <v>0.75</v>
      </c>
      <c r="G13" s="10"/>
      <c r="H13" s="10">
        <v>2</v>
      </c>
      <c r="I13" s="11">
        <f>PRODUCT(C13:H13)</f>
        <v>-66</v>
      </c>
    </row>
    <row r="14" spans="1:9" ht="31.5" customHeight="1" x14ac:dyDescent="0.3">
      <c r="A14" s="6"/>
      <c r="B14" s="7" t="s">
        <v>560</v>
      </c>
      <c r="C14" s="8">
        <v>2</v>
      </c>
      <c r="D14" s="9">
        <v>1</v>
      </c>
      <c r="E14" s="8">
        <v>1</v>
      </c>
      <c r="F14" s="10">
        <v>34</v>
      </c>
      <c r="G14" s="10"/>
      <c r="H14" s="10">
        <v>2.25</v>
      </c>
      <c r="I14" s="11">
        <f>PRODUCT(C14:H14)</f>
        <v>153</v>
      </c>
    </row>
    <row r="15" spans="1:9" ht="31.5" customHeight="1" x14ac:dyDescent="0.3">
      <c r="A15" s="6"/>
      <c r="B15" s="7" t="s">
        <v>561</v>
      </c>
      <c r="C15" s="8">
        <v>-2</v>
      </c>
      <c r="D15" s="9">
        <v>22</v>
      </c>
      <c r="E15" s="8">
        <v>1</v>
      </c>
      <c r="F15" s="10">
        <v>0.75</v>
      </c>
      <c r="G15" s="10"/>
      <c r="H15" s="10">
        <v>2</v>
      </c>
      <c r="I15" s="11">
        <f>PRODUCT(C15:H15)</f>
        <v>-66</v>
      </c>
    </row>
    <row r="16" spans="1:9" ht="31.5" customHeight="1" x14ac:dyDescent="0.3">
      <c r="A16" s="6"/>
      <c r="B16" s="7" t="s">
        <v>562</v>
      </c>
      <c r="C16" s="8">
        <v>1</v>
      </c>
      <c r="D16" s="9">
        <v>10</v>
      </c>
      <c r="E16" s="8">
        <v>1</v>
      </c>
      <c r="F16" s="10">
        <v>5.4</v>
      </c>
      <c r="G16" s="10"/>
      <c r="H16" s="10">
        <v>2.25</v>
      </c>
      <c r="I16" s="11">
        <f>PRODUCT(C16:H16)</f>
        <v>121.5</v>
      </c>
    </row>
    <row r="17" spans="1:9" ht="31.5" customHeight="1" x14ac:dyDescent="0.3">
      <c r="A17" s="6"/>
      <c r="B17" s="7" t="s">
        <v>561</v>
      </c>
      <c r="C17" s="8">
        <v>-1</v>
      </c>
      <c r="D17" s="9">
        <v>10</v>
      </c>
      <c r="E17" s="8">
        <v>1</v>
      </c>
      <c r="F17" s="10">
        <v>0.75</v>
      </c>
      <c r="G17" s="10"/>
      <c r="H17" s="10">
        <v>2.1</v>
      </c>
      <c r="I17" s="11">
        <f>PRODUCT(C17:H17)</f>
        <v>-15.75</v>
      </c>
    </row>
    <row r="18" spans="1:9" ht="31.5" customHeight="1" x14ac:dyDescent="0.3">
      <c r="A18" s="6"/>
      <c r="B18" s="7" t="s">
        <v>563</v>
      </c>
      <c r="C18" s="8">
        <v>1</v>
      </c>
      <c r="D18" s="9">
        <v>1</v>
      </c>
      <c r="E18" s="8">
        <v>2</v>
      </c>
      <c r="F18" s="10">
        <v>6.92</v>
      </c>
      <c r="G18" s="10"/>
      <c r="H18" s="10">
        <v>2.5</v>
      </c>
      <c r="I18" s="11">
        <f t="shared" ref="I18:I28" si="1">PRODUCT(C18:H18)</f>
        <v>34.6</v>
      </c>
    </row>
    <row r="19" spans="1:9" ht="31.5" customHeight="1" x14ac:dyDescent="0.3">
      <c r="A19" s="6"/>
      <c r="B19" s="7" t="s">
        <v>561</v>
      </c>
      <c r="C19" s="8">
        <v>-1</v>
      </c>
      <c r="D19" s="9">
        <v>10</v>
      </c>
      <c r="E19" s="8">
        <v>1</v>
      </c>
      <c r="F19" s="10">
        <v>0.75</v>
      </c>
      <c r="G19" s="10"/>
      <c r="H19" s="10">
        <v>2.1</v>
      </c>
      <c r="I19" s="11">
        <f t="shared" si="1"/>
        <v>-15.75</v>
      </c>
    </row>
    <row r="20" spans="1:9" ht="31.5" customHeight="1" x14ac:dyDescent="0.3">
      <c r="A20" s="6"/>
      <c r="B20" s="7" t="s">
        <v>564</v>
      </c>
      <c r="C20" s="8">
        <v>1</v>
      </c>
      <c r="D20" s="9">
        <v>16</v>
      </c>
      <c r="E20" s="8">
        <v>1</v>
      </c>
      <c r="F20" s="10">
        <v>5.4</v>
      </c>
      <c r="G20" s="10"/>
      <c r="H20" s="10">
        <v>2.25</v>
      </c>
      <c r="I20" s="11">
        <f t="shared" si="1"/>
        <v>194.4</v>
      </c>
    </row>
    <row r="21" spans="1:9" ht="31.5" customHeight="1" x14ac:dyDescent="0.3">
      <c r="A21" s="6"/>
      <c r="B21" s="7" t="s">
        <v>561</v>
      </c>
      <c r="C21" s="8">
        <v>-1</v>
      </c>
      <c r="D21" s="9">
        <v>16</v>
      </c>
      <c r="E21" s="8">
        <v>1</v>
      </c>
      <c r="F21" s="10">
        <v>0.75</v>
      </c>
      <c r="G21" s="10"/>
      <c r="H21" s="10">
        <v>2</v>
      </c>
      <c r="I21" s="11">
        <f t="shared" si="1"/>
        <v>-24</v>
      </c>
    </row>
    <row r="22" spans="1:9" ht="31.5" customHeight="1" x14ac:dyDescent="0.3">
      <c r="A22" s="6"/>
      <c r="B22" s="7" t="s">
        <v>565</v>
      </c>
      <c r="C22" s="8">
        <v>1</v>
      </c>
      <c r="D22" s="9">
        <v>1</v>
      </c>
      <c r="E22" s="8">
        <v>1</v>
      </c>
      <c r="F22" s="10">
        <v>27.76</v>
      </c>
      <c r="G22" s="10"/>
      <c r="H22" s="10">
        <v>2.25</v>
      </c>
      <c r="I22" s="11">
        <f t="shared" si="1"/>
        <v>62.46</v>
      </c>
    </row>
    <row r="23" spans="1:9" ht="31.5" customHeight="1" x14ac:dyDescent="0.3">
      <c r="A23" s="6"/>
      <c r="B23" s="7" t="s">
        <v>561</v>
      </c>
      <c r="C23" s="8">
        <v>-1</v>
      </c>
      <c r="D23" s="9">
        <v>16</v>
      </c>
      <c r="E23" s="8">
        <v>1</v>
      </c>
      <c r="F23" s="10">
        <v>0.75</v>
      </c>
      <c r="G23" s="10"/>
      <c r="H23" s="10">
        <v>2</v>
      </c>
      <c r="I23" s="11">
        <f t="shared" si="1"/>
        <v>-24</v>
      </c>
    </row>
    <row r="24" spans="1:9" ht="31.5" customHeight="1" x14ac:dyDescent="0.3">
      <c r="A24" s="6"/>
      <c r="B24" s="7" t="s">
        <v>567</v>
      </c>
      <c r="C24" s="8">
        <v>2</v>
      </c>
      <c r="D24" s="9">
        <v>10</v>
      </c>
      <c r="E24" s="8">
        <v>1</v>
      </c>
      <c r="F24" s="10">
        <v>5.4</v>
      </c>
      <c r="G24" s="10"/>
      <c r="H24" s="10">
        <v>2.25</v>
      </c>
      <c r="I24" s="11">
        <f t="shared" si="1"/>
        <v>243</v>
      </c>
    </row>
    <row r="25" spans="1:9" ht="31.5" customHeight="1" x14ac:dyDescent="0.3">
      <c r="A25" s="6"/>
      <c r="B25" s="7" t="s">
        <v>568</v>
      </c>
      <c r="C25" s="8">
        <v>2</v>
      </c>
      <c r="D25" s="9">
        <v>3</v>
      </c>
      <c r="E25" s="8">
        <v>1</v>
      </c>
      <c r="F25" s="10">
        <v>5.2</v>
      </c>
      <c r="G25" s="10"/>
      <c r="H25" s="10">
        <v>2.25</v>
      </c>
      <c r="I25" s="11">
        <f>PRODUCT(C25:H25)</f>
        <v>70.2</v>
      </c>
    </row>
    <row r="26" spans="1:9" ht="31.5" customHeight="1" x14ac:dyDescent="0.3">
      <c r="A26" s="6"/>
      <c r="B26" s="7" t="s">
        <v>561</v>
      </c>
      <c r="C26" s="8">
        <v>-2</v>
      </c>
      <c r="D26" s="9">
        <v>13</v>
      </c>
      <c r="E26" s="8">
        <v>1</v>
      </c>
      <c r="F26" s="10">
        <v>0.75</v>
      </c>
      <c r="G26" s="10"/>
      <c r="H26" s="10">
        <v>2</v>
      </c>
      <c r="I26" s="11">
        <f t="shared" si="1"/>
        <v>-39</v>
      </c>
    </row>
    <row r="27" spans="1:9" ht="31.5" customHeight="1" x14ac:dyDescent="0.3">
      <c r="A27" s="6"/>
      <c r="B27" s="7" t="s">
        <v>566</v>
      </c>
      <c r="C27" s="8">
        <v>2</v>
      </c>
      <c r="D27" s="9">
        <v>1</v>
      </c>
      <c r="E27" s="8">
        <v>1</v>
      </c>
      <c r="F27" s="10">
        <v>17.88</v>
      </c>
      <c r="G27" s="10"/>
      <c r="H27" s="10">
        <v>2.25</v>
      </c>
      <c r="I27" s="11">
        <f t="shared" si="1"/>
        <v>80.459999999999994</v>
      </c>
    </row>
    <row r="28" spans="1:9" ht="31.5" customHeight="1" x14ac:dyDescent="0.3">
      <c r="A28" s="6"/>
      <c r="B28" s="7" t="s">
        <v>561</v>
      </c>
      <c r="C28" s="8">
        <v>-2</v>
      </c>
      <c r="D28" s="9">
        <v>13</v>
      </c>
      <c r="E28" s="8">
        <v>1</v>
      </c>
      <c r="F28" s="10">
        <v>0.75</v>
      </c>
      <c r="G28" s="10"/>
      <c r="H28" s="10">
        <v>2</v>
      </c>
      <c r="I28" s="11">
        <f t="shared" si="1"/>
        <v>-39</v>
      </c>
    </row>
    <row r="29" spans="1:9" s="80" customFormat="1" ht="30.75" customHeight="1" x14ac:dyDescent="0.3">
      <c r="A29" s="6"/>
      <c r="B29" s="7"/>
      <c r="C29" s="8"/>
      <c r="D29" s="9"/>
      <c r="E29" s="8"/>
      <c r="F29" s="10"/>
      <c r="G29" s="10"/>
      <c r="H29" s="12"/>
      <c r="I29" s="13">
        <f>SUM(I5:I28)</f>
        <v>2898.0880000000006</v>
      </c>
    </row>
    <row r="30" spans="1:9" s="80" customFormat="1" ht="30.75" customHeight="1" x14ac:dyDescent="0.3">
      <c r="A30" s="6"/>
      <c r="B30" s="7"/>
      <c r="C30" s="8"/>
      <c r="D30" s="9"/>
      <c r="E30" s="8"/>
      <c r="F30" s="10"/>
      <c r="G30" s="12" t="s">
        <v>15</v>
      </c>
      <c r="H30" s="13">
        <f>CEILING(I29,0.1)</f>
        <v>2898.1000000000004</v>
      </c>
      <c r="I30" s="13" t="s">
        <v>43</v>
      </c>
    </row>
    <row r="31" spans="1:9" s="80" customFormat="1" ht="30.75" customHeight="1" x14ac:dyDescent="0.3">
      <c r="A31" s="14">
        <v>2</v>
      </c>
      <c r="B31" s="18" t="s">
        <v>570</v>
      </c>
      <c r="C31" s="8"/>
      <c r="D31" s="9"/>
      <c r="E31" s="8"/>
      <c r="F31" s="10"/>
      <c r="G31" s="10"/>
      <c r="H31" s="10"/>
      <c r="I31" s="11"/>
    </row>
    <row r="32" spans="1:9" s="80" customFormat="1" ht="30.75" customHeight="1" x14ac:dyDescent="0.3">
      <c r="A32" s="6"/>
      <c r="B32" s="7" t="s">
        <v>571</v>
      </c>
      <c r="C32" s="8">
        <v>6</v>
      </c>
      <c r="D32" s="9" t="s">
        <v>14</v>
      </c>
      <c r="E32" s="8">
        <v>1</v>
      </c>
      <c r="F32" s="10">
        <v>74.900000000000006</v>
      </c>
      <c r="G32" s="10"/>
      <c r="H32" s="10">
        <v>3.6</v>
      </c>
      <c r="I32" s="11">
        <f t="shared" ref="I32:I47" si="2">PRODUCT(C32:H32)</f>
        <v>1617.8400000000001</v>
      </c>
    </row>
    <row r="33" spans="1:9" s="80" customFormat="1" ht="30.75" customHeight="1" x14ac:dyDescent="0.3">
      <c r="A33" s="6"/>
      <c r="B33" s="7" t="s">
        <v>573</v>
      </c>
      <c r="C33" s="8">
        <v>6</v>
      </c>
      <c r="D33" s="9">
        <v>4</v>
      </c>
      <c r="E33" s="233">
        <v>0.5</v>
      </c>
      <c r="F33" s="10">
        <v>3.39</v>
      </c>
      <c r="G33" s="10"/>
      <c r="H33" s="10">
        <v>1.2</v>
      </c>
      <c r="I33" s="11">
        <f>PRODUCT(C33:H33)</f>
        <v>48.815999999999995</v>
      </c>
    </row>
    <row r="34" spans="1:9" s="80" customFormat="1" ht="30.75" customHeight="1" x14ac:dyDescent="0.3">
      <c r="A34" s="6"/>
      <c r="B34" s="7" t="s">
        <v>440</v>
      </c>
      <c r="C34" s="8">
        <v>6</v>
      </c>
      <c r="D34" s="9" t="s">
        <v>14</v>
      </c>
      <c r="E34" s="8">
        <v>-1</v>
      </c>
      <c r="F34" s="10">
        <v>1.2</v>
      </c>
      <c r="G34" s="12"/>
      <c r="H34" s="11">
        <v>2.1</v>
      </c>
      <c r="I34" s="11">
        <f t="shared" si="2"/>
        <v>-15.12</v>
      </c>
    </row>
    <row r="35" spans="1:9" s="80" customFormat="1" ht="30.75" customHeight="1" x14ac:dyDescent="0.3">
      <c r="A35" s="6"/>
      <c r="B35" s="7" t="s">
        <v>577</v>
      </c>
      <c r="C35" s="8">
        <v>3</v>
      </c>
      <c r="D35" s="9" t="s">
        <v>14</v>
      </c>
      <c r="E35" s="8">
        <v>1</v>
      </c>
      <c r="F35" s="10">
        <v>42.4</v>
      </c>
      <c r="G35" s="10"/>
      <c r="H35" s="10">
        <v>3.6</v>
      </c>
      <c r="I35" s="11">
        <f t="shared" ref="I35:I40" si="3">PRODUCT(C35:H35)</f>
        <v>457.91999999999996</v>
      </c>
    </row>
    <row r="36" spans="1:9" s="80" customFormat="1" ht="30.75" customHeight="1" x14ac:dyDescent="0.3">
      <c r="A36" s="6"/>
      <c r="B36" s="7" t="s">
        <v>440</v>
      </c>
      <c r="C36" s="8">
        <v>3</v>
      </c>
      <c r="D36" s="9" t="s">
        <v>14</v>
      </c>
      <c r="E36" s="8">
        <v>-1</v>
      </c>
      <c r="F36" s="10">
        <v>1.2</v>
      </c>
      <c r="G36" s="12"/>
      <c r="H36" s="11">
        <v>2.1</v>
      </c>
      <c r="I36" s="11">
        <f t="shared" si="3"/>
        <v>-7.56</v>
      </c>
    </row>
    <row r="37" spans="1:9" s="80" customFormat="1" ht="30.75" customHeight="1" x14ac:dyDescent="0.3">
      <c r="A37" s="6"/>
      <c r="B37" s="7" t="s">
        <v>467</v>
      </c>
      <c r="C37" s="8">
        <v>3</v>
      </c>
      <c r="D37" s="9" t="s">
        <v>14</v>
      </c>
      <c r="E37" s="8">
        <v>-6</v>
      </c>
      <c r="F37" s="10">
        <v>0.9</v>
      </c>
      <c r="G37" s="12"/>
      <c r="H37" s="11">
        <v>1.05</v>
      </c>
      <c r="I37" s="11">
        <f t="shared" si="3"/>
        <v>-17.010000000000002</v>
      </c>
    </row>
    <row r="38" spans="1:9" s="80" customFormat="1" ht="30.75" customHeight="1" x14ac:dyDescent="0.3">
      <c r="A38" s="6"/>
      <c r="B38" s="7" t="s">
        <v>578</v>
      </c>
      <c r="C38" s="8">
        <v>3</v>
      </c>
      <c r="D38" s="9" t="s">
        <v>14</v>
      </c>
      <c r="E38" s="8">
        <v>1</v>
      </c>
      <c r="F38" s="10">
        <v>41.2</v>
      </c>
      <c r="G38" s="10"/>
      <c r="H38" s="10">
        <v>3</v>
      </c>
      <c r="I38" s="11">
        <f t="shared" si="3"/>
        <v>370.8</v>
      </c>
    </row>
    <row r="39" spans="1:9" s="80" customFormat="1" ht="30.75" customHeight="1" x14ac:dyDescent="0.3">
      <c r="A39" s="6"/>
      <c r="B39" s="7" t="s">
        <v>440</v>
      </c>
      <c r="C39" s="8">
        <v>3</v>
      </c>
      <c r="D39" s="9" t="s">
        <v>14</v>
      </c>
      <c r="E39" s="8">
        <v>-1</v>
      </c>
      <c r="F39" s="10">
        <v>1.2</v>
      </c>
      <c r="G39" s="12"/>
      <c r="H39" s="11">
        <v>2.1</v>
      </c>
      <c r="I39" s="11">
        <f t="shared" si="3"/>
        <v>-7.56</v>
      </c>
    </row>
    <row r="40" spans="1:9" s="80" customFormat="1" ht="30.75" customHeight="1" x14ac:dyDescent="0.3">
      <c r="A40" s="6"/>
      <c r="B40" s="7" t="s">
        <v>467</v>
      </c>
      <c r="C40" s="8">
        <v>3</v>
      </c>
      <c r="D40" s="9" t="s">
        <v>14</v>
      </c>
      <c r="E40" s="8">
        <v>-6</v>
      </c>
      <c r="F40" s="10">
        <v>0.9</v>
      </c>
      <c r="G40" s="12"/>
      <c r="H40" s="11">
        <v>1.05</v>
      </c>
      <c r="I40" s="11">
        <f t="shared" si="3"/>
        <v>-17.010000000000002</v>
      </c>
    </row>
    <row r="41" spans="1:9" ht="31.5" customHeight="1" x14ac:dyDescent="0.3">
      <c r="A41" s="6"/>
      <c r="B41" s="7" t="s">
        <v>572</v>
      </c>
      <c r="C41" s="8">
        <v>2</v>
      </c>
      <c r="D41" s="9" t="s">
        <v>14</v>
      </c>
      <c r="E41" s="8">
        <v>1</v>
      </c>
      <c r="F41" s="10">
        <v>42.3</v>
      </c>
      <c r="G41" s="10"/>
      <c r="H41" s="10">
        <v>3.1</v>
      </c>
      <c r="I41" s="11">
        <f t="shared" si="2"/>
        <v>262.26</v>
      </c>
    </row>
    <row r="42" spans="1:9" ht="31.5" customHeight="1" x14ac:dyDescent="0.3">
      <c r="A42" s="6"/>
      <c r="B42" s="7" t="s">
        <v>440</v>
      </c>
      <c r="C42" s="8">
        <v>-2</v>
      </c>
      <c r="D42" s="9" t="s">
        <v>14</v>
      </c>
      <c r="E42" s="8">
        <v>1</v>
      </c>
      <c r="F42" s="10">
        <v>1</v>
      </c>
      <c r="G42" s="10"/>
      <c r="H42" s="10">
        <v>2</v>
      </c>
      <c r="I42" s="11">
        <f t="shared" si="2"/>
        <v>-4</v>
      </c>
    </row>
    <row r="43" spans="1:9" ht="31.5" customHeight="1" x14ac:dyDescent="0.3">
      <c r="A43" s="6"/>
      <c r="B43" s="7" t="s">
        <v>574</v>
      </c>
      <c r="C43" s="8">
        <v>1</v>
      </c>
      <c r="D43" s="9" t="s">
        <v>14</v>
      </c>
      <c r="E43" s="8">
        <v>1</v>
      </c>
      <c r="F43" s="10">
        <v>4.5199999999999996</v>
      </c>
      <c r="G43" s="10"/>
      <c r="H43" s="10">
        <v>3.1</v>
      </c>
      <c r="I43" s="11">
        <f t="shared" si="2"/>
        <v>14.011999999999999</v>
      </c>
    </row>
    <row r="44" spans="1:9" ht="31.5" customHeight="1" x14ac:dyDescent="0.3">
      <c r="A44" s="6"/>
      <c r="B44" s="7" t="s">
        <v>576</v>
      </c>
      <c r="C44" s="8">
        <v>-1</v>
      </c>
      <c r="D44" s="9" t="s">
        <v>14</v>
      </c>
      <c r="E44" s="8">
        <v>2</v>
      </c>
      <c r="F44" s="10">
        <v>1.2</v>
      </c>
      <c r="G44" s="10"/>
      <c r="H44" s="10">
        <v>2.5</v>
      </c>
      <c r="I44" s="11">
        <f t="shared" si="2"/>
        <v>-6</v>
      </c>
    </row>
    <row r="45" spans="1:9" ht="31.5" customHeight="1" x14ac:dyDescent="0.3">
      <c r="A45" s="6"/>
      <c r="B45" s="7" t="s">
        <v>575</v>
      </c>
      <c r="C45" s="8">
        <v>1</v>
      </c>
      <c r="D45" s="9" t="s">
        <v>14</v>
      </c>
      <c r="E45" s="8">
        <v>1</v>
      </c>
      <c r="F45" s="10">
        <v>36.06</v>
      </c>
      <c r="G45" s="10"/>
      <c r="H45" s="10">
        <v>3.1</v>
      </c>
      <c r="I45" s="11">
        <f t="shared" si="2"/>
        <v>111.78600000000002</v>
      </c>
    </row>
    <row r="46" spans="1:9" ht="31.5" customHeight="1" x14ac:dyDescent="0.3">
      <c r="A46" s="6"/>
      <c r="B46" s="7" t="s">
        <v>576</v>
      </c>
      <c r="C46" s="8">
        <v>-1</v>
      </c>
      <c r="D46" s="9" t="s">
        <v>14</v>
      </c>
      <c r="E46" s="8">
        <v>1</v>
      </c>
      <c r="F46" s="10">
        <v>1</v>
      </c>
      <c r="G46" s="10"/>
      <c r="H46" s="10">
        <v>2</v>
      </c>
      <c r="I46" s="11">
        <f t="shared" si="2"/>
        <v>-2</v>
      </c>
    </row>
    <row r="47" spans="1:9" ht="31.5" customHeight="1" x14ac:dyDescent="0.3">
      <c r="A47" s="6"/>
      <c r="B47" s="7" t="s">
        <v>567</v>
      </c>
      <c r="C47" s="8">
        <v>2</v>
      </c>
      <c r="D47" s="9" t="s">
        <v>14</v>
      </c>
      <c r="E47" s="8">
        <v>1</v>
      </c>
      <c r="F47" s="10">
        <v>25.46</v>
      </c>
      <c r="G47" s="10"/>
      <c r="H47" s="10">
        <v>3.1</v>
      </c>
      <c r="I47" s="11">
        <f t="shared" si="2"/>
        <v>157.852</v>
      </c>
    </row>
    <row r="48" spans="1:9" ht="31.5" customHeight="1" x14ac:dyDescent="0.3">
      <c r="A48" s="6"/>
      <c r="B48" s="7" t="s">
        <v>576</v>
      </c>
      <c r="C48" s="8">
        <v>-2</v>
      </c>
      <c r="D48" s="9" t="s">
        <v>14</v>
      </c>
      <c r="E48" s="8">
        <v>1</v>
      </c>
      <c r="F48" s="10">
        <v>1</v>
      </c>
      <c r="G48" s="10"/>
      <c r="H48" s="10">
        <v>2</v>
      </c>
      <c r="I48" s="11">
        <f>PRODUCT(C48:H48)</f>
        <v>-4</v>
      </c>
    </row>
    <row r="49" spans="1:9" s="80" customFormat="1" ht="30.75" customHeight="1" x14ac:dyDescent="0.3">
      <c r="A49" s="6"/>
      <c r="B49" s="7"/>
      <c r="C49" s="8"/>
      <c r="D49" s="9"/>
      <c r="E49" s="8"/>
      <c r="F49" s="10"/>
      <c r="G49" s="10"/>
      <c r="H49" s="12"/>
      <c r="I49" s="13">
        <f>SUM(I32:I48)</f>
        <v>2961.0260000000003</v>
      </c>
    </row>
    <row r="50" spans="1:9" s="80" customFormat="1" ht="30.75" customHeight="1" x14ac:dyDescent="0.3">
      <c r="A50" s="6"/>
      <c r="B50" s="7"/>
      <c r="C50" s="8"/>
      <c r="D50" s="9"/>
      <c r="E50" s="8"/>
      <c r="F50" s="10"/>
      <c r="G50" s="12" t="s">
        <v>15</v>
      </c>
      <c r="H50" s="13">
        <f>CEILING(I49,0.1)</f>
        <v>2961.1000000000004</v>
      </c>
      <c r="I50" s="13" t="s">
        <v>43</v>
      </c>
    </row>
    <row r="51" spans="1:9" x14ac:dyDescent="0.3">
      <c r="A51" s="213"/>
      <c r="B51" s="213"/>
      <c r="C51" s="213"/>
      <c r="D51" s="213"/>
      <c r="E51" s="213"/>
      <c r="F51" s="214"/>
      <c r="G51" s="214"/>
      <c r="H51" s="215"/>
      <c r="I51" s="215"/>
    </row>
  </sheetData>
  <mergeCells count="3">
    <mergeCell ref="A1:I1"/>
    <mergeCell ref="A2:I2"/>
    <mergeCell ref="C3:E3"/>
  </mergeCells>
  <printOptions horizontalCentered="1" gridLines="1"/>
  <pageMargins left="0.55000000000000004" right="0.21" top="0.59" bottom="0.62" header="0.31496062992126" footer="0.13"/>
  <pageSetup paperSize="9" scale="99" fitToHeight="7" orientation="portrait"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397"/>
  <sheetViews>
    <sheetView view="pageBreakPreview" zoomScaleSheetLayoutView="100" workbookViewId="0">
      <selection activeCell="H207" sqref="H207"/>
    </sheetView>
  </sheetViews>
  <sheetFormatPr defaultRowHeight="16.5" x14ac:dyDescent="0.3"/>
  <cols>
    <col min="1" max="1" width="5" style="1" customWidth="1"/>
    <col min="2" max="2" width="58.875" style="1" customWidth="1"/>
    <col min="3" max="3" width="2.875" style="1" customWidth="1"/>
    <col min="4" max="4" width="4" style="1" customWidth="1"/>
    <col min="5" max="5" width="4.375" style="1" customWidth="1"/>
    <col min="6" max="6" width="6.625" style="82" customWidth="1"/>
    <col min="7" max="7" width="7.625" style="82" customWidth="1"/>
    <col min="8" max="8" width="6.625" style="82" customWidth="1"/>
    <col min="9" max="9" width="9.25" style="82" bestFit="1" customWidth="1"/>
    <col min="10" max="16384" width="9" style="1"/>
  </cols>
  <sheetData>
    <row r="1" spans="1:9" ht="21.75" customHeight="1" x14ac:dyDescent="0.3">
      <c r="A1" s="391" t="s">
        <v>746</v>
      </c>
      <c r="B1" s="391"/>
      <c r="C1" s="391"/>
      <c r="D1" s="391"/>
      <c r="E1" s="391"/>
      <c r="F1" s="391"/>
      <c r="G1" s="391"/>
      <c r="H1" s="391"/>
      <c r="I1" s="391"/>
    </row>
    <row r="2" spans="1:9" ht="21.75" customHeight="1" x14ac:dyDescent="0.3">
      <c r="A2" s="391" t="s">
        <v>747</v>
      </c>
      <c r="B2" s="391"/>
      <c r="C2" s="391"/>
      <c r="D2" s="391"/>
      <c r="E2" s="391"/>
      <c r="F2" s="391"/>
      <c r="G2" s="391"/>
      <c r="H2" s="391"/>
      <c r="I2" s="391"/>
    </row>
    <row r="3" spans="1:9" ht="44.25" customHeight="1" x14ac:dyDescent="0.3">
      <c r="A3" s="392" t="s">
        <v>745</v>
      </c>
      <c r="B3" s="393"/>
      <c r="C3" s="393"/>
      <c r="D3" s="393"/>
      <c r="E3" s="393"/>
      <c r="F3" s="393"/>
      <c r="G3" s="393"/>
      <c r="H3" s="393"/>
      <c r="I3" s="394"/>
    </row>
    <row r="4" spans="1:9" ht="25.5" customHeight="1" x14ac:dyDescent="0.3">
      <c r="A4" s="395" t="s">
        <v>748</v>
      </c>
      <c r="B4" s="396"/>
      <c r="C4" s="396"/>
      <c r="D4" s="396"/>
      <c r="E4" s="396"/>
      <c r="F4" s="396"/>
      <c r="G4" s="396"/>
      <c r="H4" s="396"/>
      <c r="I4" s="397"/>
    </row>
    <row r="5" spans="1:9" s="80" customFormat="1" ht="30.75" customHeight="1" x14ac:dyDescent="0.3">
      <c r="A5" s="79" t="s">
        <v>9</v>
      </c>
      <c r="B5" s="79" t="s">
        <v>434</v>
      </c>
      <c r="C5" s="387" t="s">
        <v>7</v>
      </c>
      <c r="D5" s="388"/>
      <c r="E5" s="389"/>
      <c r="F5" s="79" t="s">
        <v>742</v>
      </c>
      <c r="G5" s="79" t="s">
        <v>743</v>
      </c>
      <c r="H5" s="79" t="s">
        <v>744</v>
      </c>
      <c r="I5" s="79" t="s">
        <v>0</v>
      </c>
    </row>
    <row r="6" spans="1:9" s="80" customFormat="1" ht="24.95" customHeight="1" x14ac:dyDescent="0.3">
      <c r="A6" s="316">
        <v>1</v>
      </c>
      <c r="B6" s="317" t="s">
        <v>599</v>
      </c>
      <c r="C6" s="318"/>
      <c r="D6" s="319"/>
      <c r="E6" s="318"/>
      <c r="F6" s="320"/>
      <c r="G6" s="320"/>
      <c r="H6" s="320"/>
      <c r="I6" s="321"/>
    </row>
    <row r="7" spans="1:9" s="80" customFormat="1" ht="24.95" customHeight="1" x14ac:dyDescent="0.25">
      <c r="A7" s="247"/>
      <c r="B7" s="248" t="s">
        <v>587</v>
      </c>
      <c r="C7" s="243">
        <v>1</v>
      </c>
      <c r="D7" s="244" t="s">
        <v>14</v>
      </c>
      <c r="E7" s="243">
        <v>1</v>
      </c>
      <c r="F7" s="245">
        <v>2</v>
      </c>
      <c r="G7" s="245">
        <v>2</v>
      </c>
      <c r="H7" s="245"/>
      <c r="I7" s="246">
        <f>PRODUCT(C7:H7)</f>
        <v>4</v>
      </c>
    </row>
    <row r="8" spans="1:9" s="80" customFormat="1" ht="24.95" customHeight="1" x14ac:dyDescent="0.25">
      <c r="A8" s="247"/>
      <c r="B8" s="248" t="s">
        <v>727</v>
      </c>
      <c r="C8" s="243">
        <v>1</v>
      </c>
      <c r="D8" s="244" t="s">
        <v>14</v>
      </c>
      <c r="E8" s="243">
        <v>1</v>
      </c>
      <c r="F8" s="245">
        <v>2.4</v>
      </c>
      <c r="G8" s="245">
        <v>2</v>
      </c>
      <c r="H8" s="245"/>
      <c r="I8" s="246">
        <f>PRODUCT(C8:H8)</f>
        <v>4.8</v>
      </c>
    </row>
    <row r="9" spans="1:9" s="80" customFormat="1" ht="24.95" customHeight="1" x14ac:dyDescent="0.3">
      <c r="A9" s="247"/>
      <c r="B9" s="248"/>
      <c r="C9" s="243"/>
      <c r="D9" s="244"/>
      <c r="E9" s="243"/>
      <c r="F9" s="245"/>
      <c r="G9" s="390" t="s">
        <v>8</v>
      </c>
      <c r="H9" s="390"/>
      <c r="I9" s="250">
        <f>SUM(I7:I8)</f>
        <v>8.8000000000000007</v>
      </c>
    </row>
    <row r="10" spans="1:9" s="80" customFormat="1" ht="24.95" customHeight="1" x14ac:dyDescent="0.3">
      <c r="A10" s="247"/>
      <c r="B10" s="248"/>
      <c r="C10" s="243"/>
      <c r="D10" s="244"/>
      <c r="E10" s="243"/>
      <c r="F10" s="245"/>
      <c r="G10" s="249" t="s">
        <v>15</v>
      </c>
      <c r="H10" s="250">
        <f>CEILING(I9,0.1)</f>
        <v>8.8000000000000007</v>
      </c>
      <c r="I10" s="280" t="s">
        <v>43</v>
      </c>
    </row>
    <row r="11" spans="1:9" s="80" customFormat="1" ht="24.95" customHeight="1" x14ac:dyDescent="0.3">
      <c r="A11" s="241">
        <v>2</v>
      </c>
      <c r="B11" s="242" t="s">
        <v>1358</v>
      </c>
      <c r="C11" s="243"/>
      <c r="D11" s="244"/>
      <c r="E11" s="243"/>
      <c r="F11" s="245"/>
      <c r="G11" s="245"/>
      <c r="H11" s="245"/>
      <c r="I11" s="246"/>
    </row>
    <row r="12" spans="1:9" s="80" customFormat="1" ht="24.95" customHeight="1" x14ac:dyDescent="0.25">
      <c r="A12" s="247"/>
      <c r="B12" s="248" t="s">
        <v>601</v>
      </c>
      <c r="C12" s="243">
        <v>1</v>
      </c>
      <c r="D12" s="244" t="s">
        <v>14</v>
      </c>
      <c r="E12" s="243">
        <v>3</v>
      </c>
      <c r="F12" s="245">
        <v>2.4</v>
      </c>
      <c r="G12" s="245">
        <v>0.23</v>
      </c>
      <c r="H12" s="245">
        <v>2.4</v>
      </c>
      <c r="I12" s="246">
        <f>PRODUCT(C12:H12)</f>
        <v>3.9743999999999997</v>
      </c>
    </row>
    <row r="13" spans="1:9" s="80" customFormat="1" ht="24.95" customHeight="1" x14ac:dyDescent="0.25">
      <c r="A13" s="247"/>
      <c r="B13" s="248" t="s">
        <v>603</v>
      </c>
      <c r="C13" s="243">
        <v>1</v>
      </c>
      <c r="D13" s="244" t="s">
        <v>14</v>
      </c>
      <c r="E13" s="243">
        <v>1</v>
      </c>
      <c r="F13" s="245">
        <v>2.4</v>
      </c>
      <c r="G13" s="245">
        <v>0.23</v>
      </c>
      <c r="H13" s="245">
        <v>1.2</v>
      </c>
      <c r="I13" s="246">
        <f>PRODUCT(C13:H13)</f>
        <v>0.66239999999999999</v>
      </c>
    </row>
    <row r="14" spans="1:9" s="80" customFormat="1" ht="24.95" customHeight="1" x14ac:dyDescent="0.3">
      <c r="A14" s="247"/>
      <c r="B14" s="248"/>
      <c r="C14" s="243"/>
      <c r="D14" s="244"/>
      <c r="E14" s="243"/>
      <c r="F14" s="245"/>
      <c r="G14" s="390" t="s">
        <v>8</v>
      </c>
      <c r="H14" s="390"/>
      <c r="I14" s="250">
        <f>SUM(I12:I13)</f>
        <v>4.6368</v>
      </c>
    </row>
    <row r="15" spans="1:9" s="80" customFormat="1" ht="24.95" customHeight="1" x14ac:dyDescent="0.3">
      <c r="A15" s="247"/>
      <c r="B15" s="248"/>
      <c r="C15" s="243"/>
      <c r="D15" s="244"/>
      <c r="E15" s="243"/>
      <c r="F15" s="245"/>
      <c r="G15" s="249" t="s">
        <v>15</v>
      </c>
      <c r="H15" s="250">
        <f>CEILING(I14,0.1)</f>
        <v>4.7</v>
      </c>
      <c r="I15" s="280" t="s">
        <v>213</v>
      </c>
    </row>
    <row r="16" spans="1:9" s="80" customFormat="1" ht="148.5" x14ac:dyDescent="0.3">
      <c r="A16" s="241">
        <v>3</v>
      </c>
      <c r="B16" s="322" t="s">
        <v>1157</v>
      </c>
      <c r="C16" s="243"/>
      <c r="D16" s="244"/>
      <c r="E16" s="243"/>
      <c r="F16" s="245"/>
      <c r="G16" s="245"/>
      <c r="H16" s="245"/>
      <c r="I16" s="246"/>
    </row>
    <row r="17" spans="1:9" s="80" customFormat="1" ht="24.95" customHeight="1" x14ac:dyDescent="0.25">
      <c r="A17" s="247"/>
      <c r="B17" s="248" t="s">
        <v>736</v>
      </c>
      <c r="C17" s="243">
        <v>1</v>
      </c>
      <c r="D17" s="244" t="s">
        <v>14</v>
      </c>
      <c r="E17" s="243">
        <v>1</v>
      </c>
      <c r="F17" s="245">
        <v>9.5</v>
      </c>
      <c r="G17" s="245">
        <v>0.45</v>
      </c>
      <c r="H17" s="245">
        <v>0.45</v>
      </c>
      <c r="I17" s="246">
        <f>PRODUCT(C17:H17)</f>
        <v>1.9237500000000003</v>
      </c>
    </row>
    <row r="18" spans="1:9" s="80" customFormat="1" ht="24.95" customHeight="1" x14ac:dyDescent="0.25">
      <c r="A18" s="247"/>
      <c r="B18" s="248" t="s">
        <v>738</v>
      </c>
      <c r="C18" s="243">
        <v>1</v>
      </c>
      <c r="D18" s="244" t="s">
        <v>14</v>
      </c>
      <c r="E18" s="243">
        <v>1</v>
      </c>
      <c r="F18" s="245">
        <v>6</v>
      </c>
      <c r="G18" s="245">
        <v>0.45</v>
      </c>
      <c r="H18" s="245">
        <v>0.45</v>
      </c>
      <c r="I18" s="246">
        <f>PRODUCT(C18:H18)</f>
        <v>1.2150000000000001</v>
      </c>
    </row>
    <row r="19" spans="1:9" s="80" customFormat="1" ht="24.95" customHeight="1" x14ac:dyDescent="0.3">
      <c r="A19" s="247"/>
      <c r="B19" s="248"/>
      <c r="C19" s="243"/>
      <c r="D19" s="244"/>
      <c r="E19" s="243"/>
      <c r="F19" s="245"/>
      <c r="G19" s="390" t="s">
        <v>8</v>
      </c>
      <c r="H19" s="390"/>
      <c r="I19" s="250">
        <f>SUM(I17:I18)</f>
        <v>3.1387500000000004</v>
      </c>
    </row>
    <row r="20" spans="1:9" s="80" customFormat="1" ht="24.95" customHeight="1" x14ac:dyDescent="0.3">
      <c r="A20" s="247"/>
      <c r="B20" s="248"/>
      <c r="C20" s="243"/>
      <c r="D20" s="244"/>
      <c r="E20" s="243"/>
      <c r="F20" s="245"/>
      <c r="G20" s="249" t="s">
        <v>15</v>
      </c>
      <c r="H20" s="250">
        <f>CEILING(I19,0.1)</f>
        <v>3.2</v>
      </c>
      <c r="I20" s="280" t="s">
        <v>213</v>
      </c>
    </row>
    <row r="21" spans="1:9" s="80" customFormat="1" ht="102.75" customHeight="1" x14ac:dyDescent="0.3">
      <c r="A21" s="241">
        <v>4</v>
      </c>
      <c r="B21" s="323" t="s">
        <v>1158</v>
      </c>
      <c r="C21" s="243"/>
      <c r="D21" s="244"/>
      <c r="E21" s="243"/>
      <c r="F21" s="245"/>
      <c r="G21" s="245"/>
      <c r="H21" s="245"/>
      <c r="I21" s="246"/>
    </row>
    <row r="22" spans="1:9" s="80" customFormat="1" ht="24.95" customHeight="1" x14ac:dyDescent="0.25">
      <c r="A22" s="247"/>
      <c r="B22" s="248" t="s">
        <v>736</v>
      </c>
      <c r="C22" s="243">
        <v>1</v>
      </c>
      <c r="D22" s="244" t="s">
        <v>14</v>
      </c>
      <c r="E22" s="243">
        <v>1</v>
      </c>
      <c r="F22" s="245">
        <v>9.5</v>
      </c>
      <c r="G22" s="245">
        <v>0.45</v>
      </c>
      <c r="H22" s="245">
        <v>0.15</v>
      </c>
      <c r="I22" s="246">
        <f>PRODUCT(C22:H22)</f>
        <v>0.64124999999999999</v>
      </c>
    </row>
    <row r="23" spans="1:9" s="80" customFormat="1" ht="24.95" customHeight="1" x14ac:dyDescent="0.25">
      <c r="A23" s="247"/>
      <c r="B23" s="248" t="s">
        <v>738</v>
      </c>
      <c r="C23" s="243">
        <v>1</v>
      </c>
      <c r="D23" s="244" t="s">
        <v>14</v>
      </c>
      <c r="E23" s="243">
        <v>1</v>
      </c>
      <c r="F23" s="245">
        <v>6</v>
      </c>
      <c r="G23" s="245">
        <v>0.45</v>
      </c>
      <c r="H23" s="245">
        <v>0.15</v>
      </c>
      <c r="I23" s="246">
        <f>PRODUCT(C23:H23)</f>
        <v>0.40500000000000003</v>
      </c>
    </row>
    <row r="24" spans="1:9" s="80" customFormat="1" ht="24.95" customHeight="1" x14ac:dyDescent="0.3">
      <c r="A24" s="247"/>
      <c r="B24" s="248"/>
      <c r="C24" s="243"/>
      <c r="D24" s="244"/>
      <c r="E24" s="243"/>
      <c r="F24" s="245"/>
      <c r="G24" s="390" t="s">
        <v>8</v>
      </c>
      <c r="H24" s="390"/>
      <c r="I24" s="250">
        <f>SUM(I22:I23)</f>
        <v>1.0462500000000001</v>
      </c>
    </row>
    <row r="25" spans="1:9" s="80" customFormat="1" ht="24.95" customHeight="1" x14ac:dyDescent="0.3">
      <c r="A25" s="247"/>
      <c r="B25" s="248"/>
      <c r="C25" s="243"/>
      <c r="D25" s="244"/>
      <c r="E25" s="243"/>
      <c r="F25" s="245"/>
      <c r="G25" s="249" t="s">
        <v>15</v>
      </c>
      <c r="H25" s="250">
        <f>CEILING(I24,0.1)</f>
        <v>1.1000000000000001</v>
      </c>
      <c r="I25" s="280" t="s">
        <v>213</v>
      </c>
    </row>
    <row r="26" spans="1:9" s="80" customFormat="1" ht="86.25" customHeight="1" x14ac:dyDescent="0.3">
      <c r="A26" s="241">
        <v>5</v>
      </c>
      <c r="B26" s="324" t="s">
        <v>1166</v>
      </c>
      <c r="C26" s="243"/>
      <c r="D26" s="244"/>
      <c r="E26" s="243"/>
      <c r="F26" s="245"/>
      <c r="G26" s="245"/>
      <c r="H26" s="245"/>
      <c r="I26" s="246"/>
    </row>
    <row r="27" spans="1:9" s="80" customFormat="1" ht="24.95" customHeight="1" x14ac:dyDescent="0.25">
      <c r="A27" s="247"/>
      <c r="B27" s="248" t="s">
        <v>736</v>
      </c>
      <c r="C27" s="243">
        <v>1</v>
      </c>
      <c r="D27" s="244" t="s">
        <v>14</v>
      </c>
      <c r="E27" s="243">
        <v>1</v>
      </c>
      <c r="F27" s="245">
        <v>9.5</v>
      </c>
      <c r="G27" s="245">
        <v>0.45</v>
      </c>
      <c r="H27" s="245">
        <v>0.45</v>
      </c>
      <c r="I27" s="246">
        <f>PRODUCT(C27:H27)</f>
        <v>1.9237500000000003</v>
      </c>
    </row>
    <row r="28" spans="1:9" s="80" customFormat="1" ht="24.95" customHeight="1" x14ac:dyDescent="0.25">
      <c r="A28" s="247"/>
      <c r="B28" s="248" t="s">
        <v>738</v>
      </c>
      <c r="C28" s="243">
        <v>1</v>
      </c>
      <c r="D28" s="244" t="s">
        <v>14</v>
      </c>
      <c r="E28" s="243">
        <v>1</v>
      </c>
      <c r="F28" s="245">
        <v>6</v>
      </c>
      <c r="G28" s="245">
        <v>0.45</v>
      </c>
      <c r="H28" s="245">
        <v>0.45</v>
      </c>
      <c r="I28" s="246">
        <f>PRODUCT(C28:H28)</f>
        <v>1.2150000000000001</v>
      </c>
    </row>
    <row r="29" spans="1:9" s="80" customFormat="1" ht="24.95" customHeight="1" x14ac:dyDescent="0.25">
      <c r="A29" s="247"/>
      <c r="B29" s="248" t="s">
        <v>764</v>
      </c>
      <c r="C29" s="243">
        <v>1</v>
      </c>
      <c r="D29" s="244" t="s">
        <v>14</v>
      </c>
      <c r="E29" s="243">
        <v>1</v>
      </c>
      <c r="F29" s="245">
        <v>3.32</v>
      </c>
      <c r="G29" s="245">
        <v>0.23</v>
      </c>
      <c r="H29" s="245">
        <v>0.75</v>
      </c>
      <c r="I29" s="246">
        <f>PRODUCT(C29:H29)</f>
        <v>0.57269999999999999</v>
      </c>
    </row>
    <row r="30" spans="1:9" s="80" customFormat="1" ht="24.95" customHeight="1" x14ac:dyDescent="0.3">
      <c r="A30" s="247"/>
      <c r="B30" s="248"/>
      <c r="C30" s="243"/>
      <c r="D30" s="244"/>
      <c r="E30" s="243"/>
      <c r="F30" s="245"/>
      <c r="G30" s="390" t="s">
        <v>8</v>
      </c>
      <c r="H30" s="390"/>
      <c r="I30" s="250">
        <f>SUM(I27:I29)</f>
        <v>3.7114500000000001</v>
      </c>
    </row>
    <row r="31" spans="1:9" s="80" customFormat="1" ht="24.95" customHeight="1" x14ac:dyDescent="0.3">
      <c r="A31" s="247"/>
      <c r="B31" s="248"/>
      <c r="C31" s="243"/>
      <c r="D31" s="244"/>
      <c r="E31" s="243"/>
      <c r="F31" s="245"/>
      <c r="G31" s="249" t="s">
        <v>15</v>
      </c>
      <c r="H31" s="250">
        <f>CEILING(I30,0.1)</f>
        <v>3.8000000000000003</v>
      </c>
      <c r="I31" s="280" t="s">
        <v>213</v>
      </c>
    </row>
    <row r="32" spans="1:9" s="80" customFormat="1" ht="155.25" customHeight="1" x14ac:dyDescent="0.3">
      <c r="A32" s="241">
        <v>6</v>
      </c>
      <c r="B32" s="325" t="s">
        <v>1168</v>
      </c>
      <c r="C32" s="243"/>
      <c r="D32" s="244"/>
      <c r="E32" s="243"/>
      <c r="F32" s="245"/>
      <c r="G32" s="245"/>
      <c r="H32" s="245"/>
      <c r="I32" s="246"/>
    </row>
    <row r="33" spans="1:9" s="80" customFormat="1" ht="24.95" customHeight="1" x14ac:dyDescent="0.3">
      <c r="A33" s="241"/>
      <c r="B33" s="326" t="s">
        <v>1169</v>
      </c>
      <c r="C33" s="243"/>
      <c r="D33" s="244"/>
      <c r="E33" s="243"/>
      <c r="F33" s="245"/>
      <c r="G33" s="245"/>
      <c r="H33" s="245"/>
      <c r="I33" s="246"/>
    </row>
    <row r="34" spans="1:9" s="80" customFormat="1" ht="24.95" customHeight="1" x14ac:dyDescent="0.25">
      <c r="A34" s="247"/>
      <c r="B34" s="327" t="s">
        <v>1155</v>
      </c>
      <c r="C34" s="243">
        <v>2</v>
      </c>
      <c r="D34" s="244" t="s">
        <v>14</v>
      </c>
      <c r="E34" s="243">
        <v>2</v>
      </c>
      <c r="F34" s="245">
        <v>2.4</v>
      </c>
      <c r="G34" s="245"/>
      <c r="H34" s="245">
        <v>0.23</v>
      </c>
      <c r="I34" s="246">
        <f>PRODUCT(C34:H34)</f>
        <v>2.2080000000000002</v>
      </c>
    </row>
    <row r="35" spans="1:9" s="80" customFormat="1" ht="24.95" customHeight="1" x14ac:dyDescent="0.25">
      <c r="A35" s="247"/>
      <c r="B35" s="248" t="s">
        <v>736</v>
      </c>
      <c r="C35" s="243">
        <v>1</v>
      </c>
      <c r="D35" s="244" t="s">
        <v>14</v>
      </c>
      <c r="E35" s="243">
        <v>2</v>
      </c>
      <c r="F35" s="245">
        <v>9.5</v>
      </c>
      <c r="G35" s="245"/>
      <c r="H35" s="245">
        <v>0.15</v>
      </c>
      <c r="I35" s="246">
        <f>PRODUCT(C35:H35)</f>
        <v>2.85</v>
      </c>
    </row>
    <row r="36" spans="1:9" s="80" customFormat="1" ht="24.95" customHeight="1" x14ac:dyDescent="0.3">
      <c r="A36" s="247"/>
      <c r="B36" s="248"/>
      <c r="C36" s="243"/>
      <c r="D36" s="244"/>
      <c r="E36" s="243"/>
      <c r="F36" s="245"/>
      <c r="G36" s="390" t="s">
        <v>8</v>
      </c>
      <c r="H36" s="390"/>
      <c r="I36" s="250">
        <f>SUM(I34:I35)</f>
        <v>5.0579999999999998</v>
      </c>
    </row>
    <row r="37" spans="1:9" s="80" customFormat="1" ht="24.95" customHeight="1" x14ac:dyDescent="0.3">
      <c r="A37" s="247"/>
      <c r="B37" s="248"/>
      <c r="C37" s="243"/>
      <c r="D37" s="244"/>
      <c r="E37" s="243"/>
      <c r="F37" s="245"/>
      <c r="G37" s="249" t="s">
        <v>15</v>
      </c>
      <c r="H37" s="250">
        <f>CEILING(I36,0.1)</f>
        <v>5.1000000000000005</v>
      </c>
      <c r="I37" s="280" t="s">
        <v>43</v>
      </c>
    </row>
    <row r="38" spans="1:9" s="80" customFormat="1" ht="38.25" customHeight="1" x14ac:dyDescent="0.3">
      <c r="A38" s="241"/>
      <c r="B38" s="328" t="s">
        <v>1156</v>
      </c>
      <c r="C38" s="243"/>
      <c r="D38" s="244"/>
      <c r="E38" s="243"/>
      <c r="F38" s="245"/>
      <c r="G38" s="245"/>
      <c r="H38" s="245"/>
      <c r="I38" s="246"/>
    </row>
    <row r="39" spans="1:9" s="80" customFormat="1" ht="24.95" customHeight="1" x14ac:dyDescent="0.25">
      <c r="A39" s="247"/>
      <c r="B39" s="248" t="s">
        <v>753</v>
      </c>
      <c r="C39" s="243">
        <v>1</v>
      </c>
      <c r="D39" s="244" t="s">
        <v>14</v>
      </c>
      <c r="E39" s="243">
        <v>1</v>
      </c>
      <c r="F39" s="245">
        <v>0.9</v>
      </c>
      <c r="G39" s="245">
        <v>0.23</v>
      </c>
      <c r="H39" s="245"/>
      <c r="I39" s="246">
        <f>PRODUCT(C39:H39)</f>
        <v>0.20700000000000002</v>
      </c>
    </row>
    <row r="40" spans="1:9" s="80" customFormat="1" ht="24.95" customHeight="1" x14ac:dyDescent="0.25">
      <c r="A40" s="247"/>
      <c r="B40" s="248" t="s">
        <v>754</v>
      </c>
      <c r="C40" s="243">
        <v>2</v>
      </c>
      <c r="D40" s="244" t="s">
        <v>14</v>
      </c>
      <c r="E40" s="243">
        <v>2</v>
      </c>
      <c r="F40" s="245">
        <v>2.4</v>
      </c>
      <c r="G40" s="245"/>
      <c r="H40" s="245">
        <v>0.15</v>
      </c>
      <c r="I40" s="246">
        <f>PRODUCT(C40:H40)</f>
        <v>1.44</v>
      </c>
    </row>
    <row r="41" spans="1:9" s="80" customFormat="1" ht="24.95" customHeight="1" x14ac:dyDescent="0.3">
      <c r="A41" s="247"/>
      <c r="B41" s="248"/>
      <c r="C41" s="243"/>
      <c r="D41" s="244"/>
      <c r="E41" s="243"/>
      <c r="F41" s="245"/>
      <c r="G41" s="390" t="s">
        <v>8</v>
      </c>
      <c r="H41" s="390"/>
      <c r="I41" s="250">
        <f>SUM(I39:I40)</f>
        <v>1.647</v>
      </c>
    </row>
    <row r="42" spans="1:9" s="80" customFormat="1" ht="24.95" customHeight="1" x14ac:dyDescent="0.3">
      <c r="A42" s="247"/>
      <c r="B42" s="248"/>
      <c r="C42" s="243"/>
      <c r="D42" s="244"/>
      <c r="E42" s="243"/>
      <c r="F42" s="245"/>
      <c r="G42" s="249" t="s">
        <v>15</v>
      </c>
      <c r="H42" s="250">
        <f>CEILING(I41,0.1)</f>
        <v>1.7000000000000002</v>
      </c>
      <c r="I42" s="250" t="s">
        <v>43</v>
      </c>
    </row>
    <row r="43" spans="1:9" s="80" customFormat="1" ht="110.25" customHeight="1" x14ac:dyDescent="0.3">
      <c r="A43" s="241">
        <v>7</v>
      </c>
      <c r="B43" s="325" t="s">
        <v>1167</v>
      </c>
      <c r="C43" s="329"/>
      <c r="D43" s="244"/>
      <c r="E43" s="243"/>
      <c r="F43" s="245"/>
      <c r="G43" s="245"/>
      <c r="H43" s="245"/>
      <c r="I43" s="246"/>
    </row>
    <row r="44" spans="1:9" s="80" customFormat="1" ht="24.95" customHeight="1" x14ac:dyDescent="0.3">
      <c r="A44" s="241"/>
      <c r="B44" s="242" t="s">
        <v>607</v>
      </c>
      <c r="C44" s="243"/>
      <c r="D44" s="244"/>
      <c r="E44" s="243"/>
      <c r="F44" s="245"/>
      <c r="G44" s="245"/>
      <c r="H44" s="245"/>
      <c r="I44" s="246"/>
    </row>
    <row r="45" spans="1:9" s="80" customFormat="1" ht="24.95" customHeight="1" x14ac:dyDescent="0.25">
      <c r="A45" s="247"/>
      <c r="B45" s="248" t="s">
        <v>606</v>
      </c>
      <c r="C45" s="243">
        <v>2</v>
      </c>
      <c r="D45" s="244" t="s">
        <v>14</v>
      </c>
      <c r="E45" s="243">
        <v>1</v>
      </c>
      <c r="F45" s="245">
        <v>2.4</v>
      </c>
      <c r="G45" s="245">
        <v>0.23</v>
      </c>
      <c r="H45" s="245">
        <v>0.23</v>
      </c>
      <c r="I45" s="246">
        <f>PRODUCT(C45:H45)</f>
        <v>0.25392000000000003</v>
      </c>
    </row>
    <row r="46" spans="1:9" s="80" customFormat="1" ht="24.95" customHeight="1" x14ac:dyDescent="0.25">
      <c r="A46" s="247"/>
      <c r="B46" s="248" t="s">
        <v>736</v>
      </c>
      <c r="C46" s="243">
        <v>1</v>
      </c>
      <c r="D46" s="244" t="s">
        <v>14</v>
      </c>
      <c r="E46" s="243">
        <v>1</v>
      </c>
      <c r="F46" s="245">
        <v>9.5</v>
      </c>
      <c r="G46" s="245">
        <v>0.23</v>
      </c>
      <c r="H46" s="245">
        <v>0.15</v>
      </c>
      <c r="I46" s="246">
        <f>PRODUCT(C46:H46)</f>
        <v>0.32774999999999999</v>
      </c>
    </row>
    <row r="47" spans="1:9" s="80" customFormat="1" ht="24.95" customHeight="1" x14ac:dyDescent="0.3">
      <c r="A47" s="247"/>
      <c r="B47" s="248"/>
      <c r="C47" s="243"/>
      <c r="D47" s="244"/>
      <c r="E47" s="243"/>
      <c r="F47" s="245"/>
      <c r="G47" s="390" t="s">
        <v>8</v>
      </c>
      <c r="H47" s="390"/>
      <c r="I47" s="250">
        <f>SUM(I45:I46)</f>
        <v>0.58167000000000002</v>
      </c>
    </row>
    <row r="48" spans="1:9" s="80" customFormat="1" ht="24.95" customHeight="1" x14ac:dyDescent="0.3">
      <c r="A48" s="247"/>
      <c r="B48" s="248"/>
      <c r="C48" s="243"/>
      <c r="D48" s="244"/>
      <c r="E48" s="243"/>
      <c r="F48" s="245"/>
      <c r="G48" s="249" t="s">
        <v>15</v>
      </c>
      <c r="H48" s="250">
        <f>CEILING(I47,0.1)</f>
        <v>0.60000000000000009</v>
      </c>
      <c r="I48" s="280" t="s">
        <v>213</v>
      </c>
    </row>
    <row r="49" spans="1:9" s="80" customFormat="1" ht="97.5" customHeight="1" x14ac:dyDescent="0.3">
      <c r="A49" s="241">
        <v>8</v>
      </c>
      <c r="B49" s="330" t="s">
        <v>1195</v>
      </c>
      <c r="C49" s="243"/>
      <c r="D49" s="244"/>
      <c r="E49" s="243"/>
      <c r="F49" s="245"/>
      <c r="G49" s="245"/>
      <c r="H49" s="245"/>
      <c r="I49" s="246"/>
    </row>
    <row r="50" spans="1:9" s="80" customFormat="1" ht="24.75" customHeight="1" x14ac:dyDescent="0.25">
      <c r="A50" s="247"/>
      <c r="B50" s="248" t="s">
        <v>601</v>
      </c>
      <c r="C50" s="243">
        <v>2</v>
      </c>
      <c r="D50" s="244" t="s">
        <v>14</v>
      </c>
      <c r="E50" s="243">
        <v>1</v>
      </c>
      <c r="F50" s="245">
        <v>2.4</v>
      </c>
      <c r="G50" s="245">
        <v>0.23</v>
      </c>
      <c r="H50" s="245">
        <v>2.1</v>
      </c>
      <c r="I50" s="246">
        <f t="shared" ref="I50:I57" si="0">PRODUCT(C50:H50)</f>
        <v>2.3184000000000005</v>
      </c>
    </row>
    <row r="51" spans="1:9" s="80" customFormat="1" ht="24.95" customHeight="1" x14ac:dyDescent="0.25">
      <c r="A51" s="247"/>
      <c r="B51" s="248" t="s">
        <v>749</v>
      </c>
      <c r="C51" s="243">
        <v>3</v>
      </c>
      <c r="D51" s="244" t="s">
        <v>14</v>
      </c>
      <c r="E51" s="251">
        <v>0.5</v>
      </c>
      <c r="F51" s="245">
        <v>2.4</v>
      </c>
      <c r="G51" s="245">
        <v>0.23</v>
      </c>
      <c r="H51" s="245">
        <v>1.2</v>
      </c>
      <c r="I51" s="246">
        <f>PRODUCT(C51:H51)</f>
        <v>0.99359999999999993</v>
      </c>
    </row>
    <row r="52" spans="1:9" s="80" customFormat="1" ht="24.95" customHeight="1" x14ac:dyDescent="0.25">
      <c r="A52" s="247"/>
      <c r="B52" s="248" t="s">
        <v>734</v>
      </c>
      <c r="C52" s="243">
        <v>1</v>
      </c>
      <c r="D52" s="244" t="s">
        <v>14</v>
      </c>
      <c r="E52" s="243">
        <v>1</v>
      </c>
      <c r="F52" s="245">
        <v>0.9</v>
      </c>
      <c r="G52" s="245">
        <v>0.23</v>
      </c>
      <c r="H52" s="245">
        <v>2.1</v>
      </c>
      <c r="I52" s="246">
        <f t="shared" si="0"/>
        <v>0.43470000000000003</v>
      </c>
    </row>
    <row r="53" spans="1:9" s="80" customFormat="1" ht="24.95" customHeight="1" x14ac:dyDescent="0.25">
      <c r="A53" s="247"/>
      <c r="B53" s="248" t="s">
        <v>734</v>
      </c>
      <c r="C53" s="243">
        <v>2</v>
      </c>
      <c r="D53" s="244" t="s">
        <v>14</v>
      </c>
      <c r="E53" s="243">
        <v>1</v>
      </c>
      <c r="F53" s="245">
        <v>2.4</v>
      </c>
      <c r="G53" s="245">
        <v>0.23</v>
      </c>
      <c r="H53" s="245">
        <v>1.1000000000000001</v>
      </c>
      <c r="I53" s="246">
        <f t="shared" si="0"/>
        <v>1.2144000000000001</v>
      </c>
    </row>
    <row r="54" spans="1:9" s="80" customFormat="1" ht="24.95" customHeight="1" x14ac:dyDescent="0.25">
      <c r="A54" s="247"/>
      <c r="B54" s="248" t="s">
        <v>766</v>
      </c>
      <c r="C54" s="243">
        <v>1</v>
      </c>
      <c r="D54" s="244" t="s">
        <v>14</v>
      </c>
      <c r="E54" s="243">
        <v>1</v>
      </c>
      <c r="F54" s="245">
        <v>2.4</v>
      </c>
      <c r="G54" s="245">
        <v>0.23</v>
      </c>
      <c r="H54" s="245">
        <v>2.1</v>
      </c>
      <c r="I54" s="246">
        <f>PRODUCT(C54:H54)</f>
        <v>1.1592000000000002</v>
      </c>
    </row>
    <row r="55" spans="1:9" s="80" customFormat="1" ht="24.95" customHeight="1" x14ac:dyDescent="0.25">
      <c r="A55" s="247"/>
      <c r="B55" s="248" t="s">
        <v>767</v>
      </c>
      <c r="C55" s="243">
        <v>1</v>
      </c>
      <c r="D55" s="244" t="s">
        <v>14</v>
      </c>
      <c r="E55" s="243">
        <v>-1</v>
      </c>
      <c r="F55" s="245">
        <v>1.5</v>
      </c>
      <c r="G55" s="245">
        <v>0.23</v>
      </c>
      <c r="H55" s="245">
        <v>2.1</v>
      </c>
      <c r="I55" s="246">
        <f>PRODUCT(C55:H55)</f>
        <v>-0.72450000000000014</v>
      </c>
    </row>
    <row r="56" spans="1:9" s="80" customFormat="1" ht="24.95" customHeight="1" x14ac:dyDescent="0.25">
      <c r="A56" s="247"/>
      <c r="B56" s="248" t="s">
        <v>765</v>
      </c>
      <c r="C56" s="243">
        <v>1</v>
      </c>
      <c r="D56" s="244" t="s">
        <v>14</v>
      </c>
      <c r="E56" s="243">
        <v>5</v>
      </c>
      <c r="F56" s="245">
        <v>0.23</v>
      </c>
      <c r="G56" s="245">
        <v>0.23</v>
      </c>
      <c r="H56" s="245">
        <v>1.5</v>
      </c>
      <c r="I56" s="246">
        <f t="shared" si="0"/>
        <v>0.3967500000000001</v>
      </c>
    </row>
    <row r="57" spans="1:9" s="80" customFormat="1" ht="24.95" customHeight="1" x14ac:dyDescent="0.25">
      <c r="A57" s="247"/>
      <c r="B57" s="248" t="s">
        <v>614</v>
      </c>
      <c r="C57" s="243">
        <v>2</v>
      </c>
      <c r="D57" s="244" t="s">
        <v>14</v>
      </c>
      <c r="E57" s="243">
        <v>-1</v>
      </c>
      <c r="F57" s="245">
        <v>2.4</v>
      </c>
      <c r="G57" s="245">
        <v>0.23</v>
      </c>
      <c r="H57" s="245">
        <v>0.15</v>
      </c>
      <c r="I57" s="246">
        <f t="shared" si="0"/>
        <v>-0.1656</v>
      </c>
    </row>
    <row r="58" spans="1:9" s="80" customFormat="1" ht="24.95" customHeight="1" x14ac:dyDescent="0.3">
      <c r="A58" s="247"/>
      <c r="B58" s="248"/>
      <c r="C58" s="243"/>
      <c r="D58" s="244"/>
      <c r="E58" s="243"/>
      <c r="F58" s="245"/>
      <c r="G58" s="390" t="s">
        <v>8</v>
      </c>
      <c r="H58" s="390"/>
      <c r="I58" s="250">
        <f>SUM(I50:I57)</f>
        <v>5.6269499999999999</v>
      </c>
    </row>
    <row r="59" spans="1:9" s="80" customFormat="1" ht="24.95" customHeight="1" x14ac:dyDescent="0.3">
      <c r="A59" s="247"/>
      <c r="B59" s="248"/>
      <c r="C59" s="243"/>
      <c r="D59" s="244"/>
      <c r="E59" s="243"/>
      <c r="F59" s="245"/>
      <c r="G59" s="249" t="s">
        <v>15</v>
      </c>
      <c r="H59" s="250">
        <f>CEILING(I58,0.1)</f>
        <v>5.7</v>
      </c>
      <c r="I59" s="280" t="s">
        <v>213</v>
      </c>
    </row>
    <row r="60" spans="1:9" s="80" customFormat="1" ht="90.75" customHeight="1" x14ac:dyDescent="0.3">
      <c r="A60" s="241">
        <v>9</v>
      </c>
      <c r="B60" s="330" t="s">
        <v>1170</v>
      </c>
      <c r="C60" s="243"/>
      <c r="D60" s="244"/>
      <c r="E60" s="243"/>
      <c r="F60" s="245"/>
      <c r="G60" s="245"/>
      <c r="H60" s="245"/>
      <c r="I60" s="246"/>
    </row>
    <row r="61" spans="1:9" s="80" customFormat="1" ht="24.75" customHeight="1" x14ac:dyDescent="0.25">
      <c r="A61" s="247"/>
      <c r="B61" s="248" t="s">
        <v>752</v>
      </c>
      <c r="C61" s="243">
        <v>1</v>
      </c>
      <c r="D61" s="244" t="s">
        <v>14</v>
      </c>
      <c r="E61" s="243">
        <v>1</v>
      </c>
      <c r="F61" s="245">
        <v>9.5</v>
      </c>
      <c r="G61" s="245"/>
      <c r="H61" s="245">
        <v>1.5</v>
      </c>
      <c r="I61" s="246">
        <f>PRODUCT(C61:H61)</f>
        <v>14.25</v>
      </c>
    </row>
    <row r="62" spans="1:9" s="80" customFormat="1" ht="24.95" customHeight="1" x14ac:dyDescent="0.25">
      <c r="A62" s="247"/>
      <c r="B62" s="248" t="s">
        <v>765</v>
      </c>
      <c r="C62" s="243">
        <v>1</v>
      </c>
      <c r="D62" s="244" t="s">
        <v>14</v>
      </c>
      <c r="E62" s="243">
        <v>5</v>
      </c>
      <c r="F62" s="245">
        <v>0.23</v>
      </c>
      <c r="G62" s="245"/>
      <c r="H62" s="245">
        <v>1.5</v>
      </c>
      <c r="I62" s="246">
        <f>-PRODUCT(C62:H62)</f>
        <v>-1.7250000000000001</v>
      </c>
    </row>
    <row r="63" spans="1:9" s="80" customFormat="1" ht="24.95" customHeight="1" x14ac:dyDescent="0.3">
      <c r="A63" s="247"/>
      <c r="B63" s="248"/>
      <c r="C63" s="243"/>
      <c r="D63" s="244"/>
      <c r="E63" s="243"/>
      <c r="F63" s="245"/>
      <c r="G63" s="390" t="s">
        <v>8</v>
      </c>
      <c r="H63" s="390"/>
      <c r="I63" s="250">
        <f>SUM(I61:I62)</f>
        <v>12.525</v>
      </c>
    </row>
    <row r="64" spans="1:9" s="80" customFormat="1" ht="24.95" customHeight="1" x14ac:dyDescent="0.3">
      <c r="A64" s="247"/>
      <c r="B64" s="248"/>
      <c r="C64" s="243"/>
      <c r="D64" s="244"/>
      <c r="E64" s="243"/>
      <c r="F64" s="245"/>
      <c r="G64" s="249" t="s">
        <v>15</v>
      </c>
      <c r="H64" s="250">
        <f>CEILING(I63,0.1)</f>
        <v>12.600000000000001</v>
      </c>
      <c r="I64" s="280" t="s">
        <v>43</v>
      </c>
    </row>
    <row r="65" spans="1:9" s="80" customFormat="1" ht="107.25" customHeight="1" x14ac:dyDescent="0.3">
      <c r="A65" s="241">
        <v>10</v>
      </c>
      <c r="B65" s="331" t="s">
        <v>1172</v>
      </c>
      <c r="C65" s="243"/>
      <c r="D65" s="244"/>
      <c r="E65" s="243"/>
      <c r="F65" s="245"/>
      <c r="G65" s="245"/>
      <c r="H65" s="245"/>
      <c r="I65" s="246"/>
    </row>
    <row r="66" spans="1:9" s="80" customFormat="1" ht="24.95" customHeight="1" x14ac:dyDescent="0.3">
      <c r="A66" s="241"/>
      <c r="B66" s="242" t="s">
        <v>611</v>
      </c>
      <c r="C66" s="243"/>
      <c r="D66" s="244"/>
      <c r="E66" s="243"/>
      <c r="F66" s="245"/>
      <c r="G66" s="245"/>
      <c r="H66" s="245"/>
      <c r="I66" s="246"/>
    </row>
    <row r="67" spans="1:9" s="80" customFormat="1" ht="24.95" customHeight="1" x14ac:dyDescent="0.25">
      <c r="A67" s="247"/>
      <c r="B67" s="248" t="s">
        <v>613</v>
      </c>
      <c r="C67" s="243">
        <v>2</v>
      </c>
      <c r="D67" s="244" t="s">
        <v>14</v>
      </c>
      <c r="E67" s="243">
        <v>1</v>
      </c>
      <c r="F67" s="245">
        <v>2.4</v>
      </c>
      <c r="G67" s="245">
        <v>0.23</v>
      </c>
      <c r="H67" s="245">
        <v>0.15</v>
      </c>
      <c r="I67" s="246">
        <f>PRODUCT(C67:H67)</f>
        <v>0.1656</v>
      </c>
    </row>
    <row r="68" spans="1:9" s="80" customFormat="1" ht="24.95" customHeight="1" x14ac:dyDescent="0.3">
      <c r="A68" s="247"/>
      <c r="B68" s="248"/>
      <c r="C68" s="243"/>
      <c r="D68" s="244"/>
      <c r="E68" s="243"/>
      <c r="F68" s="245"/>
      <c r="G68" s="390" t="s">
        <v>8</v>
      </c>
      <c r="H68" s="390"/>
      <c r="I68" s="250">
        <f>SUM(I67:I67)</f>
        <v>0.1656</v>
      </c>
    </row>
    <row r="69" spans="1:9" s="80" customFormat="1" ht="24.95" customHeight="1" x14ac:dyDescent="0.3">
      <c r="A69" s="247"/>
      <c r="B69" s="248"/>
      <c r="C69" s="243"/>
      <c r="D69" s="244"/>
      <c r="E69" s="243"/>
      <c r="F69" s="245"/>
      <c r="G69" s="249" t="s">
        <v>15</v>
      </c>
      <c r="H69" s="250">
        <f>CEILING(I68,0.1)</f>
        <v>0.2</v>
      </c>
      <c r="I69" s="280" t="s">
        <v>213</v>
      </c>
    </row>
    <row r="70" spans="1:9" s="80" customFormat="1" ht="51.75" customHeight="1" x14ac:dyDescent="0.3">
      <c r="A70" s="241">
        <v>11</v>
      </c>
      <c r="B70" s="332" t="s">
        <v>1173</v>
      </c>
      <c r="C70" s="243"/>
      <c r="D70" s="244"/>
      <c r="E70" s="243"/>
      <c r="F70" s="245"/>
      <c r="G70" s="245"/>
      <c r="H70" s="245"/>
      <c r="I70" s="246"/>
    </row>
    <row r="71" spans="1:9" s="80" customFormat="1" ht="24.95" customHeight="1" x14ac:dyDescent="0.25">
      <c r="A71" s="247"/>
      <c r="B71" s="248" t="s">
        <v>768</v>
      </c>
      <c r="C71" s="243"/>
      <c r="D71" s="244"/>
      <c r="E71" s="243"/>
      <c r="F71" s="245"/>
      <c r="G71" s="245"/>
      <c r="H71" s="245"/>
      <c r="I71" s="246">
        <f>H48</f>
        <v>0.60000000000000009</v>
      </c>
    </row>
    <row r="72" spans="1:9" s="80" customFormat="1" ht="24.95" customHeight="1" x14ac:dyDescent="0.25">
      <c r="A72" s="247"/>
      <c r="B72" s="248" t="s">
        <v>735</v>
      </c>
      <c r="C72" s="243"/>
      <c r="D72" s="244"/>
      <c r="E72" s="243"/>
      <c r="F72" s="245"/>
      <c r="G72" s="245"/>
      <c r="H72" s="245"/>
      <c r="I72" s="246">
        <f>H69</f>
        <v>0.2</v>
      </c>
    </row>
    <row r="73" spans="1:9" s="80" customFormat="1" ht="24.95" customHeight="1" x14ac:dyDescent="0.3">
      <c r="A73" s="247"/>
      <c r="B73" s="248"/>
      <c r="C73" s="243"/>
      <c r="D73" s="244"/>
      <c r="E73" s="243"/>
      <c r="F73" s="245"/>
      <c r="G73" s="245"/>
      <c r="H73" s="249">
        <v>100</v>
      </c>
      <c r="I73" s="250">
        <f>SUM(I71:I72)</f>
        <v>0.8</v>
      </c>
    </row>
    <row r="74" spans="1:9" s="80" customFormat="1" ht="24.95" customHeight="1" x14ac:dyDescent="0.3">
      <c r="A74" s="247"/>
      <c r="B74" s="248"/>
      <c r="C74" s="243"/>
      <c r="D74" s="244"/>
      <c r="E74" s="243"/>
      <c r="F74" s="245"/>
      <c r="G74" s="390" t="s">
        <v>8</v>
      </c>
      <c r="H74" s="390"/>
      <c r="I74" s="250">
        <f>+I73*H73</f>
        <v>80</v>
      </c>
    </row>
    <row r="75" spans="1:9" s="80" customFormat="1" ht="24.95" customHeight="1" x14ac:dyDescent="0.3">
      <c r="A75" s="247"/>
      <c r="B75" s="248"/>
      <c r="C75" s="243"/>
      <c r="D75" s="244"/>
      <c r="E75" s="243"/>
      <c r="F75" s="245"/>
      <c r="G75" s="249" t="s">
        <v>15</v>
      </c>
      <c r="H75" s="249">
        <f>CEILING(I74,0.1)/1000</f>
        <v>0.08</v>
      </c>
      <c r="I75" s="280" t="s">
        <v>64</v>
      </c>
    </row>
    <row r="76" spans="1:9" s="80" customFormat="1" ht="84.75" customHeight="1" x14ac:dyDescent="0.3">
      <c r="A76" s="241">
        <v>12</v>
      </c>
      <c r="B76" s="333" t="s">
        <v>1174</v>
      </c>
      <c r="C76" s="243"/>
      <c r="D76" s="244"/>
      <c r="E76" s="243"/>
      <c r="F76" s="245"/>
      <c r="G76" s="245"/>
      <c r="H76" s="245"/>
      <c r="I76" s="246"/>
    </row>
    <row r="77" spans="1:9" s="80" customFormat="1" ht="24.95" customHeight="1" x14ac:dyDescent="0.25">
      <c r="A77" s="247"/>
      <c r="B77" s="248" t="s">
        <v>601</v>
      </c>
      <c r="C77" s="243">
        <v>2</v>
      </c>
      <c r="D77" s="244" t="s">
        <v>14</v>
      </c>
      <c r="E77" s="243">
        <v>2</v>
      </c>
      <c r="F77" s="245">
        <v>2.4</v>
      </c>
      <c r="G77" s="245"/>
      <c r="H77" s="245">
        <v>2.1</v>
      </c>
      <c r="I77" s="246">
        <f t="shared" ref="I77:I85" si="1">PRODUCT(C77:H77)</f>
        <v>20.16</v>
      </c>
    </row>
    <row r="78" spans="1:9" s="80" customFormat="1" ht="24.95" customHeight="1" x14ac:dyDescent="0.25">
      <c r="A78" s="247"/>
      <c r="B78" s="248" t="s">
        <v>612</v>
      </c>
      <c r="C78" s="243">
        <v>3</v>
      </c>
      <c r="D78" s="244">
        <v>2</v>
      </c>
      <c r="E78" s="251">
        <v>0.5</v>
      </c>
      <c r="F78" s="245">
        <v>2.4</v>
      </c>
      <c r="G78" s="245"/>
      <c r="H78" s="245">
        <v>1.2</v>
      </c>
      <c r="I78" s="246">
        <f t="shared" si="1"/>
        <v>8.6399999999999988</v>
      </c>
    </row>
    <row r="79" spans="1:9" s="80" customFormat="1" ht="24.95" customHeight="1" x14ac:dyDescent="0.25">
      <c r="A79" s="247"/>
      <c r="B79" s="248" t="s">
        <v>736</v>
      </c>
      <c r="C79" s="243">
        <v>1</v>
      </c>
      <c r="D79" s="244">
        <v>2</v>
      </c>
      <c r="E79" s="243">
        <v>1</v>
      </c>
      <c r="F79" s="245">
        <v>9.5</v>
      </c>
      <c r="G79" s="245"/>
      <c r="H79" s="245">
        <v>1.5</v>
      </c>
      <c r="I79" s="246">
        <f t="shared" si="1"/>
        <v>28.5</v>
      </c>
    </row>
    <row r="80" spans="1:9" s="80" customFormat="1" ht="24.95" customHeight="1" x14ac:dyDescent="0.25">
      <c r="A80" s="247"/>
      <c r="B80" s="248" t="s">
        <v>755</v>
      </c>
      <c r="C80" s="243">
        <v>1</v>
      </c>
      <c r="D80" s="244"/>
      <c r="E80" s="243">
        <v>1</v>
      </c>
      <c r="F80" s="245">
        <v>9.5</v>
      </c>
      <c r="G80" s="245">
        <v>0.115</v>
      </c>
      <c r="H80" s="245"/>
      <c r="I80" s="246">
        <f t="shared" si="1"/>
        <v>1.0925</v>
      </c>
    </row>
    <row r="81" spans="1:9" s="80" customFormat="1" ht="24.95" customHeight="1" x14ac:dyDescent="0.25">
      <c r="A81" s="247"/>
      <c r="B81" s="248" t="s">
        <v>769</v>
      </c>
      <c r="C81" s="243">
        <v>2</v>
      </c>
      <c r="D81" s="244"/>
      <c r="E81" s="243">
        <v>5</v>
      </c>
      <c r="F81" s="245">
        <v>9.5</v>
      </c>
      <c r="G81" s="245">
        <v>0.115</v>
      </c>
      <c r="H81" s="245"/>
      <c r="I81" s="246">
        <f>PRODUCT(C81:H81)</f>
        <v>10.925000000000001</v>
      </c>
    </row>
    <row r="82" spans="1:9" s="80" customFormat="1" ht="24.95" customHeight="1" x14ac:dyDescent="0.25">
      <c r="A82" s="247"/>
      <c r="B82" s="248" t="s">
        <v>737</v>
      </c>
      <c r="C82" s="243">
        <v>2</v>
      </c>
      <c r="D82" s="244" t="s">
        <v>14</v>
      </c>
      <c r="E82" s="243">
        <v>1</v>
      </c>
      <c r="F82" s="245">
        <v>0.9</v>
      </c>
      <c r="G82" s="245"/>
      <c r="H82" s="245">
        <v>2.1</v>
      </c>
      <c r="I82" s="246">
        <f t="shared" si="1"/>
        <v>3.7800000000000002</v>
      </c>
    </row>
    <row r="83" spans="1:9" s="80" customFormat="1" ht="24.95" customHeight="1" x14ac:dyDescent="0.25">
      <c r="A83" s="247"/>
      <c r="B83" s="248" t="s">
        <v>756</v>
      </c>
      <c r="C83" s="243">
        <v>1</v>
      </c>
      <c r="D83" s="244"/>
      <c r="E83" s="243">
        <v>1</v>
      </c>
      <c r="F83" s="245">
        <v>0.9</v>
      </c>
      <c r="G83" s="245">
        <v>0.23</v>
      </c>
      <c r="H83" s="245"/>
      <c r="I83" s="246">
        <f t="shared" si="1"/>
        <v>0.20700000000000002</v>
      </c>
    </row>
    <row r="84" spans="1:9" s="80" customFormat="1" ht="24.95" customHeight="1" x14ac:dyDescent="0.25">
      <c r="A84" s="247"/>
      <c r="B84" s="248" t="s">
        <v>736</v>
      </c>
      <c r="C84" s="243">
        <v>2</v>
      </c>
      <c r="D84" s="244" t="s">
        <v>14</v>
      </c>
      <c r="E84" s="243">
        <v>2</v>
      </c>
      <c r="F84" s="245">
        <v>2.4</v>
      </c>
      <c r="G84" s="245"/>
      <c r="H84" s="245">
        <v>1.1000000000000001</v>
      </c>
      <c r="I84" s="246">
        <f t="shared" si="1"/>
        <v>10.56</v>
      </c>
    </row>
    <row r="85" spans="1:9" s="80" customFormat="1" ht="24.95" customHeight="1" x14ac:dyDescent="0.25">
      <c r="A85" s="247"/>
      <c r="B85" s="248" t="s">
        <v>736</v>
      </c>
      <c r="C85" s="243">
        <v>2</v>
      </c>
      <c r="D85" s="244"/>
      <c r="E85" s="243">
        <v>1</v>
      </c>
      <c r="F85" s="245">
        <v>2.4</v>
      </c>
      <c r="G85" s="245">
        <v>0.23</v>
      </c>
      <c r="H85" s="245"/>
      <c r="I85" s="246">
        <f t="shared" si="1"/>
        <v>1.1040000000000001</v>
      </c>
    </row>
    <row r="86" spans="1:9" s="80" customFormat="1" ht="24.95" customHeight="1" x14ac:dyDescent="0.3">
      <c r="A86" s="247"/>
      <c r="B86" s="248"/>
      <c r="C86" s="243"/>
      <c r="D86" s="244"/>
      <c r="E86" s="243"/>
      <c r="F86" s="245"/>
      <c r="G86" s="390" t="s">
        <v>8</v>
      </c>
      <c r="H86" s="390"/>
      <c r="I86" s="250">
        <f>SUM(I77:I85)</f>
        <v>84.968499999999992</v>
      </c>
    </row>
    <row r="87" spans="1:9" s="80" customFormat="1" ht="24.95" customHeight="1" x14ac:dyDescent="0.3">
      <c r="A87" s="247"/>
      <c r="B87" s="248"/>
      <c r="C87" s="243"/>
      <c r="D87" s="244"/>
      <c r="E87" s="243"/>
      <c r="F87" s="245"/>
      <c r="G87" s="249" t="s">
        <v>15</v>
      </c>
      <c r="H87" s="250">
        <f>CEILING(I86,0.1)</f>
        <v>85</v>
      </c>
      <c r="I87" s="280" t="s">
        <v>43</v>
      </c>
    </row>
    <row r="88" spans="1:9" s="80" customFormat="1" ht="63" customHeight="1" x14ac:dyDescent="0.3">
      <c r="A88" s="241">
        <v>13</v>
      </c>
      <c r="B88" s="333" t="s">
        <v>1159</v>
      </c>
      <c r="C88" s="243"/>
      <c r="D88" s="244"/>
      <c r="E88" s="243"/>
      <c r="F88" s="245"/>
      <c r="G88" s="245"/>
      <c r="H88" s="245"/>
      <c r="I88" s="246"/>
    </row>
    <row r="89" spans="1:9" s="80" customFormat="1" ht="24.95" customHeight="1" x14ac:dyDescent="0.25">
      <c r="A89" s="247"/>
      <c r="B89" s="248" t="s">
        <v>601</v>
      </c>
      <c r="C89" s="243">
        <v>2</v>
      </c>
      <c r="D89" s="244" t="s">
        <v>14</v>
      </c>
      <c r="E89" s="243">
        <v>2</v>
      </c>
      <c r="F89" s="245">
        <v>2.4</v>
      </c>
      <c r="G89" s="245"/>
      <c r="H89" s="245">
        <v>2.1</v>
      </c>
      <c r="I89" s="246">
        <f t="shared" ref="I89:I97" si="2">PRODUCT(C89:H89)</f>
        <v>20.16</v>
      </c>
    </row>
    <row r="90" spans="1:9" s="80" customFormat="1" ht="24.95" customHeight="1" x14ac:dyDescent="0.25">
      <c r="A90" s="247"/>
      <c r="B90" s="248" t="s">
        <v>612</v>
      </c>
      <c r="C90" s="243">
        <v>3</v>
      </c>
      <c r="D90" s="244">
        <v>2</v>
      </c>
      <c r="E90" s="251">
        <v>0.5</v>
      </c>
      <c r="F90" s="245">
        <v>2.4</v>
      </c>
      <c r="G90" s="245"/>
      <c r="H90" s="245">
        <v>1.2</v>
      </c>
      <c r="I90" s="246">
        <f t="shared" si="2"/>
        <v>8.6399999999999988</v>
      </c>
    </row>
    <row r="91" spans="1:9" s="80" customFormat="1" ht="24.95" customHeight="1" x14ac:dyDescent="0.25">
      <c r="A91" s="247"/>
      <c r="B91" s="248" t="s">
        <v>736</v>
      </c>
      <c r="C91" s="243">
        <v>1</v>
      </c>
      <c r="D91" s="244">
        <v>2</v>
      </c>
      <c r="E91" s="243">
        <v>1</v>
      </c>
      <c r="F91" s="245">
        <v>9.5</v>
      </c>
      <c r="G91" s="245"/>
      <c r="H91" s="245">
        <v>1.5</v>
      </c>
      <c r="I91" s="246">
        <f t="shared" si="2"/>
        <v>28.5</v>
      </c>
    </row>
    <row r="92" spans="1:9" s="80" customFormat="1" ht="24.95" customHeight="1" x14ac:dyDescent="0.25">
      <c r="A92" s="247"/>
      <c r="B92" s="248" t="s">
        <v>755</v>
      </c>
      <c r="C92" s="243">
        <v>1</v>
      </c>
      <c r="D92" s="244"/>
      <c r="E92" s="243">
        <v>1</v>
      </c>
      <c r="F92" s="245">
        <v>9.5</v>
      </c>
      <c r="G92" s="245">
        <v>0.115</v>
      </c>
      <c r="H92" s="245"/>
      <c r="I92" s="246">
        <f t="shared" si="2"/>
        <v>1.0925</v>
      </c>
    </row>
    <row r="93" spans="1:9" s="80" customFormat="1" ht="24.95" customHeight="1" x14ac:dyDescent="0.25">
      <c r="A93" s="247"/>
      <c r="B93" s="248" t="s">
        <v>769</v>
      </c>
      <c r="C93" s="243">
        <v>2</v>
      </c>
      <c r="D93" s="244"/>
      <c r="E93" s="243">
        <v>5</v>
      </c>
      <c r="F93" s="245">
        <v>9.5</v>
      </c>
      <c r="G93" s="245">
        <v>0.115</v>
      </c>
      <c r="H93" s="245"/>
      <c r="I93" s="246">
        <f t="shared" si="2"/>
        <v>10.925000000000001</v>
      </c>
    </row>
    <row r="94" spans="1:9" s="80" customFormat="1" ht="24.95" customHeight="1" x14ac:dyDescent="0.25">
      <c r="A94" s="247"/>
      <c r="B94" s="248" t="s">
        <v>737</v>
      </c>
      <c r="C94" s="243">
        <v>2</v>
      </c>
      <c r="D94" s="244" t="s">
        <v>14</v>
      </c>
      <c r="E94" s="243">
        <v>1</v>
      </c>
      <c r="F94" s="245">
        <v>0.9</v>
      </c>
      <c r="G94" s="245"/>
      <c r="H94" s="245">
        <v>2.1</v>
      </c>
      <c r="I94" s="246">
        <f t="shared" si="2"/>
        <v>3.7800000000000002</v>
      </c>
    </row>
    <row r="95" spans="1:9" s="80" customFormat="1" ht="24.95" customHeight="1" x14ac:dyDescent="0.25">
      <c r="A95" s="247"/>
      <c r="B95" s="248" t="s">
        <v>756</v>
      </c>
      <c r="C95" s="243">
        <v>1</v>
      </c>
      <c r="D95" s="244"/>
      <c r="E95" s="243">
        <v>1</v>
      </c>
      <c r="F95" s="245">
        <v>0.9</v>
      </c>
      <c r="G95" s="245">
        <v>0.23</v>
      </c>
      <c r="H95" s="245"/>
      <c r="I95" s="246">
        <f t="shared" si="2"/>
        <v>0.20700000000000002</v>
      </c>
    </row>
    <row r="96" spans="1:9" s="80" customFormat="1" ht="24.95" customHeight="1" x14ac:dyDescent="0.25">
      <c r="A96" s="247"/>
      <c r="B96" s="248" t="s">
        <v>736</v>
      </c>
      <c r="C96" s="243">
        <v>2</v>
      </c>
      <c r="D96" s="244" t="s">
        <v>14</v>
      </c>
      <c r="E96" s="243">
        <v>2</v>
      </c>
      <c r="F96" s="245">
        <v>2.4</v>
      </c>
      <c r="G96" s="245"/>
      <c r="H96" s="245">
        <v>1.1000000000000001</v>
      </c>
      <c r="I96" s="246">
        <f t="shared" si="2"/>
        <v>10.56</v>
      </c>
    </row>
    <row r="97" spans="1:9" s="80" customFormat="1" ht="24.95" customHeight="1" x14ac:dyDescent="0.25">
      <c r="A97" s="247"/>
      <c r="B97" s="248" t="s">
        <v>736</v>
      </c>
      <c r="C97" s="243">
        <v>2</v>
      </c>
      <c r="D97" s="244"/>
      <c r="E97" s="243">
        <v>1</v>
      </c>
      <c r="F97" s="245">
        <v>2.4</v>
      </c>
      <c r="G97" s="245">
        <v>0.23</v>
      </c>
      <c r="H97" s="245"/>
      <c r="I97" s="246">
        <f t="shared" si="2"/>
        <v>1.1040000000000001</v>
      </c>
    </row>
    <row r="98" spans="1:9" s="80" customFormat="1" ht="24.95" customHeight="1" x14ac:dyDescent="0.3">
      <c r="A98" s="247"/>
      <c r="B98" s="248"/>
      <c r="C98" s="243"/>
      <c r="D98" s="244"/>
      <c r="E98" s="243"/>
      <c r="F98" s="245"/>
      <c r="G98" s="390" t="s">
        <v>8</v>
      </c>
      <c r="H98" s="390"/>
      <c r="I98" s="250">
        <f>SUM(I89:I97)</f>
        <v>84.968499999999992</v>
      </c>
    </row>
    <row r="99" spans="1:9" s="80" customFormat="1" ht="24.95" customHeight="1" x14ac:dyDescent="0.3">
      <c r="A99" s="247"/>
      <c r="B99" s="248"/>
      <c r="C99" s="243"/>
      <c r="D99" s="244"/>
      <c r="E99" s="243"/>
      <c r="F99" s="245"/>
      <c r="G99" s="249" t="s">
        <v>15</v>
      </c>
      <c r="H99" s="250">
        <f>CEILING(I98,0.1)</f>
        <v>85</v>
      </c>
      <c r="I99" s="280" t="s">
        <v>43</v>
      </c>
    </row>
    <row r="100" spans="1:9" s="80" customFormat="1" ht="67.5" customHeight="1" x14ac:dyDescent="0.3">
      <c r="A100" s="241">
        <v>14</v>
      </c>
      <c r="B100" s="333" t="s">
        <v>1160</v>
      </c>
      <c r="C100" s="243"/>
      <c r="D100" s="244"/>
      <c r="E100" s="243"/>
      <c r="F100" s="245"/>
      <c r="G100" s="245"/>
      <c r="H100" s="245"/>
      <c r="I100" s="246"/>
    </row>
    <row r="101" spans="1:9" s="80" customFormat="1" ht="24.95" customHeight="1" x14ac:dyDescent="0.25">
      <c r="A101" s="247"/>
      <c r="B101" s="248" t="s">
        <v>617</v>
      </c>
      <c r="C101" s="243">
        <v>1</v>
      </c>
      <c r="D101" s="244" t="s">
        <v>14</v>
      </c>
      <c r="E101" s="243">
        <v>1</v>
      </c>
      <c r="F101" s="245">
        <v>39.9</v>
      </c>
      <c r="G101" s="245"/>
      <c r="H101" s="245">
        <v>4.8</v>
      </c>
      <c r="I101" s="246">
        <f t="shared" ref="I101:I109" si="3">PRODUCT(C101:H101)</f>
        <v>191.51999999999998</v>
      </c>
    </row>
    <row r="102" spans="1:9" s="80" customFormat="1" ht="24.95" customHeight="1" x14ac:dyDescent="0.25">
      <c r="A102" s="247"/>
      <c r="B102" s="248" t="s">
        <v>618</v>
      </c>
      <c r="C102" s="243">
        <v>2</v>
      </c>
      <c r="D102" s="244">
        <v>2</v>
      </c>
      <c r="E102" s="251">
        <v>0.5</v>
      </c>
      <c r="F102" s="245">
        <v>2.7</v>
      </c>
      <c r="G102" s="245"/>
      <c r="H102" s="245">
        <v>2</v>
      </c>
      <c r="I102" s="246">
        <f t="shared" si="3"/>
        <v>10.8</v>
      </c>
    </row>
    <row r="103" spans="1:9" s="80" customFormat="1" ht="24.95" customHeight="1" x14ac:dyDescent="0.25">
      <c r="A103" s="247"/>
      <c r="B103" s="248" t="s">
        <v>467</v>
      </c>
      <c r="C103" s="243">
        <v>1</v>
      </c>
      <c r="D103" s="244" t="s">
        <v>14</v>
      </c>
      <c r="E103" s="243">
        <v>-6</v>
      </c>
      <c r="F103" s="245">
        <v>1.2</v>
      </c>
      <c r="G103" s="245"/>
      <c r="H103" s="245">
        <v>1.65</v>
      </c>
      <c r="I103" s="246">
        <f t="shared" si="3"/>
        <v>-11.879999999999999</v>
      </c>
    </row>
    <row r="104" spans="1:9" s="80" customFormat="1" ht="24.95" customHeight="1" x14ac:dyDescent="0.25">
      <c r="A104" s="247"/>
      <c r="B104" s="248" t="s">
        <v>440</v>
      </c>
      <c r="C104" s="243">
        <v>1</v>
      </c>
      <c r="D104" s="244" t="s">
        <v>14</v>
      </c>
      <c r="E104" s="243">
        <v>-5</v>
      </c>
      <c r="F104" s="245">
        <v>1.3</v>
      </c>
      <c r="G104" s="245"/>
      <c r="H104" s="245">
        <v>2.5</v>
      </c>
      <c r="I104" s="246">
        <f t="shared" si="3"/>
        <v>-16.25</v>
      </c>
    </row>
    <row r="105" spans="1:9" s="80" customFormat="1" ht="24.95" customHeight="1" x14ac:dyDescent="0.25">
      <c r="A105" s="247"/>
      <c r="B105" s="248" t="s">
        <v>619</v>
      </c>
      <c r="C105" s="243">
        <v>1</v>
      </c>
      <c r="D105" s="244" t="s">
        <v>14</v>
      </c>
      <c r="E105" s="243">
        <v>-1</v>
      </c>
      <c r="F105" s="245">
        <v>3</v>
      </c>
      <c r="G105" s="245"/>
      <c r="H105" s="245">
        <v>2.5</v>
      </c>
      <c r="I105" s="246">
        <f t="shared" si="3"/>
        <v>-7.5</v>
      </c>
    </row>
    <row r="106" spans="1:9" s="80" customFormat="1" ht="24.95" customHeight="1" x14ac:dyDescent="0.25">
      <c r="A106" s="247"/>
      <c r="B106" s="248" t="s">
        <v>620</v>
      </c>
      <c r="C106" s="243">
        <v>1</v>
      </c>
      <c r="D106" s="252">
        <v>-0.5</v>
      </c>
      <c r="E106" s="253">
        <v>3.14</v>
      </c>
      <c r="F106" s="245">
        <v>1.5</v>
      </c>
      <c r="G106" s="245">
        <v>1.5</v>
      </c>
      <c r="H106" s="245"/>
      <c r="I106" s="246">
        <f t="shared" si="3"/>
        <v>-3.5324999999999998</v>
      </c>
    </row>
    <row r="107" spans="1:9" s="80" customFormat="1" ht="24.95" customHeight="1" x14ac:dyDescent="0.25">
      <c r="A107" s="247"/>
      <c r="B107" s="248" t="s">
        <v>621</v>
      </c>
      <c r="C107" s="243">
        <v>1</v>
      </c>
      <c r="D107" s="244" t="s">
        <v>14</v>
      </c>
      <c r="E107" s="243">
        <v>6</v>
      </c>
      <c r="F107" s="245">
        <v>5.7</v>
      </c>
      <c r="G107" s="245">
        <v>0.56000000000000005</v>
      </c>
      <c r="H107" s="245"/>
      <c r="I107" s="246">
        <f t="shared" si="3"/>
        <v>19.152000000000005</v>
      </c>
    </row>
    <row r="108" spans="1:9" s="80" customFormat="1" ht="24.95" customHeight="1" x14ac:dyDescent="0.25">
      <c r="A108" s="247"/>
      <c r="B108" s="248" t="s">
        <v>622</v>
      </c>
      <c r="C108" s="243">
        <v>1</v>
      </c>
      <c r="D108" s="244" t="s">
        <v>14</v>
      </c>
      <c r="E108" s="243">
        <v>5</v>
      </c>
      <c r="F108" s="245">
        <v>6.3</v>
      </c>
      <c r="G108" s="245">
        <v>0.56000000000000005</v>
      </c>
      <c r="H108" s="245"/>
      <c r="I108" s="246">
        <f t="shared" si="3"/>
        <v>17.64</v>
      </c>
    </row>
    <row r="109" spans="1:9" s="80" customFormat="1" ht="24.95" customHeight="1" x14ac:dyDescent="0.25">
      <c r="A109" s="247"/>
      <c r="B109" s="248" t="s">
        <v>623</v>
      </c>
      <c r="C109" s="243">
        <v>1</v>
      </c>
      <c r="D109" s="244" t="s">
        <v>14</v>
      </c>
      <c r="E109" s="243">
        <v>2</v>
      </c>
      <c r="F109" s="245">
        <v>2.5</v>
      </c>
      <c r="G109" s="245">
        <v>0.56000000000000005</v>
      </c>
      <c r="H109" s="245"/>
      <c r="I109" s="246">
        <f t="shared" si="3"/>
        <v>2.8000000000000003</v>
      </c>
    </row>
    <row r="110" spans="1:9" s="80" customFormat="1" ht="24.95" customHeight="1" x14ac:dyDescent="0.25">
      <c r="A110" s="247"/>
      <c r="B110" s="248" t="s">
        <v>624</v>
      </c>
      <c r="C110" s="243">
        <v>1</v>
      </c>
      <c r="D110" s="252">
        <v>0.5</v>
      </c>
      <c r="E110" s="253">
        <v>3.14</v>
      </c>
      <c r="F110" s="245">
        <v>1.5</v>
      </c>
      <c r="G110" s="245">
        <v>0.56000000000000005</v>
      </c>
      <c r="H110" s="245"/>
      <c r="I110" s="246">
        <f t="shared" ref="I110:I118" si="4">PRODUCT(C110:H110)</f>
        <v>1.3188000000000002</v>
      </c>
    </row>
    <row r="111" spans="1:9" s="80" customFormat="1" ht="24.95" customHeight="1" x14ac:dyDescent="0.25">
      <c r="A111" s="247"/>
      <c r="B111" s="248" t="s">
        <v>625</v>
      </c>
      <c r="C111" s="243">
        <v>1</v>
      </c>
      <c r="D111" s="244" t="s">
        <v>14</v>
      </c>
      <c r="E111" s="243">
        <v>1</v>
      </c>
      <c r="F111" s="245">
        <v>20.399999999999999</v>
      </c>
      <c r="G111" s="245"/>
      <c r="H111" s="245">
        <v>4.8</v>
      </c>
      <c r="I111" s="246">
        <f t="shared" si="4"/>
        <v>97.919999999999987</v>
      </c>
    </row>
    <row r="112" spans="1:9" s="80" customFormat="1" ht="24.95" customHeight="1" x14ac:dyDescent="0.25">
      <c r="A112" s="247"/>
      <c r="B112" s="248" t="s">
        <v>627</v>
      </c>
      <c r="C112" s="243">
        <v>2</v>
      </c>
      <c r="D112" s="244">
        <v>2</v>
      </c>
      <c r="E112" s="251">
        <v>0.5</v>
      </c>
      <c r="F112" s="245">
        <v>2.7</v>
      </c>
      <c r="G112" s="245"/>
      <c r="H112" s="245">
        <v>2</v>
      </c>
      <c r="I112" s="246">
        <f t="shared" si="4"/>
        <v>10.8</v>
      </c>
    </row>
    <row r="113" spans="1:9" s="80" customFormat="1" ht="24.95" customHeight="1" x14ac:dyDescent="0.25">
      <c r="A113" s="247"/>
      <c r="B113" s="248" t="s">
        <v>440</v>
      </c>
      <c r="C113" s="243">
        <v>1</v>
      </c>
      <c r="D113" s="244" t="s">
        <v>14</v>
      </c>
      <c r="E113" s="243">
        <v>-3</v>
      </c>
      <c r="F113" s="245">
        <v>1.3</v>
      </c>
      <c r="G113" s="245"/>
      <c r="H113" s="245">
        <v>2.5</v>
      </c>
      <c r="I113" s="246">
        <f t="shared" si="4"/>
        <v>-9.75</v>
      </c>
    </row>
    <row r="114" spans="1:9" s="80" customFormat="1" ht="24.95" customHeight="1" x14ac:dyDescent="0.25">
      <c r="A114" s="247"/>
      <c r="B114" s="248" t="s">
        <v>619</v>
      </c>
      <c r="C114" s="243">
        <v>1</v>
      </c>
      <c r="D114" s="244" t="s">
        <v>14</v>
      </c>
      <c r="E114" s="243">
        <v>-1</v>
      </c>
      <c r="F114" s="245">
        <v>3</v>
      </c>
      <c r="G114" s="245"/>
      <c r="H114" s="245">
        <v>2.5</v>
      </c>
      <c r="I114" s="246">
        <f t="shared" si="4"/>
        <v>-7.5</v>
      </c>
    </row>
    <row r="115" spans="1:9" s="80" customFormat="1" ht="24.95" customHeight="1" x14ac:dyDescent="0.25">
      <c r="A115" s="247"/>
      <c r="B115" s="248" t="s">
        <v>619</v>
      </c>
      <c r="C115" s="243">
        <v>1</v>
      </c>
      <c r="D115" s="244" t="s">
        <v>14</v>
      </c>
      <c r="E115" s="243">
        <v>-1</v>
      </c>
      <c r="F115" s="245">
        <v>3</v>
      </c>
      <c r="G115" s="245"/>
      <c r="H115" s="245">
        <v>2.5</v>
      </c>
      <c r="I115" s="246">
        <f>PRODUCT(C115:H115)</f>
        <v>-7.5</v>
      </c>
    </row>
    <row r="116" spans="1:9" s="80" customFormat="1" ht="24.95" customHeight="1" x14ac:dyDescent="0.25">
      <c r="A116" s="247"/>
      <c r="B116" s="248" t="s">
        <v>620</v>
      </c>
      <c r="C116" s="243">
        <v>1</v>
      </c>
      <c r="D116" s="252">
        <v>-0.5</v>
      </c>
      <c r="E116" s="253">
        <v>3.14</v>
      </c>
      <c r="F116" s="245">
        <v>1.5</v>
      </c>
      <c r="G116" s="245">
        <v>1.5</v>
      </c>
      <c r="H116" s="245"/>
      <c r="I116" s="246">
        <f t="shared" si="4"/>
        <v>-3.5324999999999998</v>
      </c>
    </row>
    <row r="117" spans="1:9" s="80" customFormat="1" ht="24.95" customHeight="1" x14ac:dyDescent="0.25">
      <c r="A117" s="247"/>
      <c r="B117" s="248" t="s">
        <v>622</v>
      </c>
      <c r="C117" s="243">
        <v>1</v>
      </c>
      <c r="D117" s="244" t="s">
        <v>14</v>
      </c>
      <c r="E117" s="243">
        <v>3</v>
      </c>
      <c r="F117" s="245">
        <v>6.3</v>
      </c>
      <c r="G117" s="245">
        <v>0.56000000000000005</v>
      </c>
      <c r="H117" s="245"/>
      <c r="I117" s="246">
        <f t="shared" si="4"/>
        <v>10.584</v>
      </c>
    </row>
    <row r="118" spans="1:9" s="80" customFormat="1" ht="24.95" customHeight="1" x14ac:dyDescent="0.25">
      <c r="A118" s="247"/>
      <c r="B118" s="248" t="s">
        <v>623</v>
      </c>
      <c r="C118" s="243">
        <v>1</v>
      </c>
      <c r="D118" s="244" t="s">
        <v>14</v>
      </c>
      <c r="E118" s="243">
        <v>2</v>
      </c>
      <c r="F118" s="245">
        <v>2.5</v>
      </c>
      <c r="G118" s="245">
        <v>0.56000000000000005</v>
      </c>
      <c r="H118" s="245"/>
      <c r="I118" s="246">
        <f t="shared" si="4"/>
        <v>2.8000000000000003</v>
      </c>
    </row>
    <row r="119" spans="1:9" s="80" customFormat="1" ht="24.95" customHeight="1" x14ac:dyDescent="0.25">
      <c r="A119" s="247"/>
      <c r="B119" s="248" t="s">
        <v>624</v>
      </c>
      <c r="C119" s="243">
        <v>1</v>
      </c>
      <c r="D119" s="252">
        <v>0.5</v>
      </c>
      <c r="E119" s="253">
        <v>3.14</v>
      </c>
      <c r="F119" s="245">
        <v>1.5</v>
      </c>
      <c r="G119" s="245">
        <v>0.56000000000000005</v>
      </c>
      <c r="H119" s="245"/>
      <c r="I119" s="246">
        <f t="shared" ref="I119:I134" si="5">PRODUCT(C119:H119)</f>
        <v>1.3188000000000002</v>
      </c>
    </row>
    <row r="120" spans="1:9" s="80" customFormat="1" ht="24.95" customHeight="1" x14ac:dyDescent="0.25">
      <c r="A120" s="247"/>
      <c r="B120" s="248" t="s">
        <v>626</v>
      </c>
      <c r="C120" s="243">
        <v>1</v>
      </c>
      <c r="D120" s="244" t="s">
        <v>14</v>
      </c>
      <c r="E120" s="243">
        <v>1</v>
      </c>
      <c r="F120" s="245">
        <v>14.1</v>
      </c>
      <c r="G120" s="245"/>
      <c r="H120" s="245">
        <v>4.8</v>
      </c>
      <c r="I120" s="246">
        <f t="shared" si="5"/>
        <v>67.679999999999993</v>
      </c>
    </row>
    <row r="121" spans="1:9" s="80" customFormat="1" ht="24.95" customHeight="1" x14ac:dyDescent="0.25">
      <c r="A121" s="247"/>
      <c r="B121" s="248" t="s">
        <v>440</v>
      </c>
      <c r="C121" s="243">
        <v>1</v>
      </c>
      <c r="D121" s="244" t="s">
        <v>14</v>
      </c>
      <c r="E121" s="243">
        <v>-1</v>
      </c>
      <c r="F121" s="245">
        <v>1.3</v>
      </c>
      <c r="G121" s="245"/>
      <c r="H121" s="245">
        <v>2.5</v>
      </c>
      <c r="I121" s="246">
        <f t="shared" si="5"/>
        <v>-3.25</v>
      </c>
    </row>
    <row r="122" spans="1:9" s="80" customFormat="1" ht="24.95" customHeight="1" x14ac:dyDescent="0.25">
      <c r="A122" s="247"/>
      <c r="B122" s="248" t="s">
        <v>619</v>
      </c>
      <c r="C122" s="243">
        <v>1</v>
      </c>
      <c r="D122" s="244" t="s">
        <v>14</v>
      </c>
      <c r="E122" s="243">
        <v>-1</v>
      </c>
      <c r="F122" s="245">
        <v>3</v>
      </c>
      <c r="G122" s="245"/>
      <c r="H122" s="245">
        <v>2.5</v>
      </c>
      <c r="I122" s="246">
        <f t="shared" si="5"/>
        <v>-7.5</v>
      </c>
    </row>
    <row r="123" spans="1:9" s="80" customFormat="1" ht="24.95" customHeight="1" x14ac:dyDescent="0.25">
      <c r="A123" s="247"/>
      <c r="B123" s="248" t="s">
        <v>620</v>
      </c>
      <c r="C123" s="243">
        <v>1</v>
      </c>
      <c r="D123" s="252">
        <v>-0.5</v>
      </c>
      <c r="E123" s="253">
        <v>3.14</v>
      </c>
      <c r="F123" s="245">
        <v>1.5</v>
      </c>
      <c r="G123" s="245">
        <v>1.5</v>
      </c>
      <c r="H123" s="245"/>
      <c r="I123" s="246">
        <f t="shared" si="5"/>
        <v>-3.5324999999999998</v>
      </c>
    </row>
    <row r="124" spans="1:9" s="80" customFormat="1" ht="24.95" customHeight="1" x14ac:dyDescent="0.25">
      <c r="A124" s="247"/>
      <c r="B124" s="248" t="s">
        <v>622</v>
      </c>
      <c r="C124" s="243">
        <v>1</v>
      </c>
      <c r="D124" s="244" t="s">
        <v>14</v>
      </c>
      <c r="E124" s="243">
        <v>1</v>
      </c>
      <c r="F124" s="245">
        <v>6.3</v>
      </c>
      <c r="G124" s="245">
        <v>0.56000000000000005</v>
      </c>
      <c r="H124" s="245"/>
      <c r="I124" s="246">
        <f t="shared" si="5"/>
        <v>3.528</v>
      </c>
    </row>
    <row r="125" spans="1:9" s="80" customFormat="1" ht="24.95" customHeight="1" x14ac:dyDescent="0.25">
      <c r="A125" s="247"/>
      <c r="B125" s="248" t="s">
        <v>628</v>
      </c>
      <c r="C125" s="243">
        <v>1</v>
      </c>
      <c r="D125" s="244" t="s">
        <v>14</v>
      </c>
      <c r="E125" s="243">
        <v>1</v>
      </c>
      <c r="F125" s="245">
        <v>16.8</v>
      </c>
      <c r="G125" s="245"/>
      <c r="H125" s="245">
        <v>4.8</v>
      </c>
      <c r="I125" s="246">
        <f t="shared" si="5"/>
        <v>80.64</v>
      </c>
    </row>
    <row r="126" spans="1:9" s="80" customFormat="1" ht="24.95" customHeight="1" x14ac:dyDescent="0.25">
      <c r="A126" s="247"/>
      <c r="B126" s="248" t="s">
        <v>627</v>
      </c>
      <c r="C126" s="243">
        <v>2</v>
      </c>
      <c r="D126" s="244">
        <v>2</v>
      </c>
      <c r="E126" s="251">
        <v>0.5</v>
      </c>
      <c r="F126" s="245">
        <v>2.7</v>
      </c>
      <c r="G126" s="245"/>
      <c r="H126" s="245">
        <v>2</v>
      </c>
      <c r="I126" s="246">
        <f t="shared" si="5"/>
        <v>10.8</v>
      </c>
    </row>
    <row r="127" spans="1:9" s="80" customFormat="1" ht="24.95" customHeight="1" x14ac:dyDescent="0.25">
      <c r="A127" s="247"/>
      <c r="B127" s="248" t="s">
        <v>440</v>
      </c>
      <c r="C127" s="243">
        <v>1</v>
      </c>
      <c r="D127" s="244" t="s">
        <v>14</v>
      </c>
      <c r="E127" s="243">
        <v>-3</v>
      </c>
      <c r="F127" s="245">
        <v>1.3</v>
      </c>
      <c r="G127" s="245"/>
      <c r="H127" s="245">
        <v>2.5</v>
      </c>
      <c r="I127" s="246">
        <f t="shared" si="5"/>
        <v>-9.75</v>
      </c>
    </row>
    <row r="128" spans="1:9" s="80" customFormat="1" ht="24.95" customHeight="1" x14ac:dyDescent="0.25">
      <c r="A128" s="247"/>
      <c r="B128" s="248" t="s">
        <v>622</v>
      </c>
      <c r="C128" s="243">
        <v>1</v>
      </c>
      <c r="D128" s="244" t="s">
        <v>14</v>
      </c>
      <c r="E128" s="243">
        <v>3</v>
      </c>
      <c r="F128" s="245">
        <v>6.3</v>
      </c>
      <c r="G128" s="245">
        <v>0.56000000000000005</v>
      </c>
      <c r="H128" s="245"/>
      <c r="I128" s="246">
        <f t="shared" si="5"/>
        <v>10.584</v>
      </c>
    </row>
    <row r="129" spans="1:9" s="80" customFormat="1" ht="24.95" customHeight="1" x14ac:dyDescent="0.25">
      <c r="A129" s="247"/>
      <c r="B129" s="248" t="s">
        <v>629</v>
      </c>
      <c r="C129" s="243">
        <v>1</v>
      </c>
      <c r="D129" s="244" t="s">
        <v>14</v>
      </c>
      <c r="E129" s="243">
        <v>1</v>
      </c>
      <c r="F129" s="245">
        <v>16.8</v>
      </c>
      <c r="G129" s="245"/>
      <c r="H129" s="245">
        <v>4.8</v>
      </c>
      <c r="I129" s="246">
        <f t="shared" si="5"/>
        <v>80.64</v>
      </c>
    </row>
    <row r="130" spans="1:9" s="80" customFormat="1" ht="24.95" customHeight="1" x14ac:dyDescent="0.25">
      <c r="A130" s="247"/>
      <c r="B130" s="248" t="s">
        <v>630</v>
      </c>
      <c r="C130" s="243">
        <v>2</v>
      </c>
      <c r="D130" s="244">
        <v>2</v>
      </c>
      <c r="E130" s="251">
        <v>0.5</v>
      </c>
      <c r="F130" s="245">
        <v>2.7</v>
      </c>
      <c r="G130" s="245"/>
      <c r="H130" s="245">
        <v>2</v>
      </c>
      <c r="I130" s="246">
        <f t="shared" si="5"/>
        <v>10.8</v>
      </c>
    </row>
    <row r="131" spans="1:9" s="80" customFormat="1" ht="24.95" customHeight="1" x14ac:dyDescent="0.25">
      <c r="A131" s="247"/>
      <c r="B131" s="248" t="s">
        <v>467</v>
      </c>
      <c r="C131" s="243">
        <v>1</v>
      </c>
      <c r="D131" s="244" t="s">
        <v>14</v>
      </c>
      <c r="E131" s="243">
        <v>-1</v>
      </c>
      <c r="F131" s="245">
        <v>1.2</v>
      </c>
      <c r="G131" s="245"/>
      <c r="H131" s="245">
        <v>1.65</v>
      </c>
      <c r="I131" s="246">
        <f t="shared" si="5"/>
        <v>-1.9799999999999998</v>
      </c>
    </row>
    <row r="132" spans="1:9" s="80" customFormat="1" ht="24.95" customHeight="1" x14ac:dyDescent="0.25">
      <c r="A132" s="247"/>
      <c r="B132" s="248" t="s">
        <v>440</v>
      </c>
      <c r="C132" s="243">
        <v>1</v>
      </c>
      <c r="D132" s="244" t="s">
        <v>14</v>
      </c>
      <c r="E132" s="243">
        <v>-1</v>
      </c>
      <c r="F132" s="245">
        <v>1.3</v>
      </c>
      <c r="G132" s="245"/>
      <c r="H132" s="245">
        <v>2.5</v>
      </c>
      <c r="I132" s="246">
        <f t="shared" si="5"/>
        <v>-3.25</v>
      </c>
    </row>
    <row r="133" spans="1:9" s="80" customFormat="1" ht="24.95" customHeight="1" x14ac:dyDescent="0.25">
      <c r="A133" s="247"/>
      <c r="B133" s="248" t="s">
        <v>621</v>
      </c>
      <c r="C133" s="243">
        <v>1</v>
      </c>
      <c r="D133" s="244" t="s">
        <v>14</v>
      </c>
      <c r="E133" s="243">
        <v>1</v>
      </c>
      <c r="F133" s="245">
        <v>5.7</v>
      </c>
      <c r="G133" s="245">
        <v>0.56000000000000005</v>
      </c>
      <c r="H133" s="245"/>
      <c r="I133" s="246">
        <f t="shared" si="5"/>
        <v>3.1920000000000006</v>
      </c>
    </row>
    <row r="134" spans="1:9" s="80" customFormat="1" ht="24.95" customHeight="1" x14ac:dyDescent="0.25">
      <c r="A134" s="247"/>
      <c r="B134" s="248" t="s">
        <v>622</v>
      </c>
      <c r="C134" s="243">
        <v>1</v>
      </c>
      <c r="D134" s="244" t="s">
        <v>14</v>
      </c>
      <c r="E134" s="243">
        <v>1</v>
      </c>
      <c r="F134" s="245">
        <v>6.3</v>
      </c>
      <c r="G134" s="245">
        <v>0.56000000000000005</v>
      </c>
      <c r="H134" s="245"/>
      <c r="I134" s="246">
        <f t="shared" si="5"/>
        <v>3.528</v>
      </c>
    </row>
    <row r="135" spans="1:9" s="80" customFormat="1" ht="24.95" customHeight="1" x14ac:dyDescent="0.25">
      <c r="A135" s="247"/>
      <c r="B135" s="248" t="s">
        <v>631</v>
      </c>
      <c r="C135" s="243">
        <v>1</v>
      </c>
      <c r="D135" s="244" t="s">
        <v>14</v>
      </c>
      <c r="E135" s="243">
        <v>1</v>
      </c>
      <c r="F135" s="245">
        <v>26.445</v>
      </c>
      <c r="G135" s="245"/>
      <c r="H135" s="245">
        <v>3.3</v>
      </c>
      <c r="I135" s="246">
        <f t="shared" ref="I135:I161" si="6">PRODUCT(C135:H135)</f>
        <v>87.268500000000003</v>
      </c>
    </row>
    <row r="136" spans="1:9" s="80" customFormat="1" ht="24.95" customHeight="1" x14ac:dyDescent="0.25">
      <c r="A136" s="247"/>
      <c r="B136" s="248" t="s">
        <v>633</v>
      </c>
      <c r="C136" s="243">
        <v>1</v>
      </c>
      <c r="D136" s="244" t="s">
        <v>14</v>
      </c>
      <c r="E136" s="243">
        <v>1</v>
      </c>
      <c r="F136" s="245">
        <v>26.445</v>
      </c>
      <c r="G136" s="245"/>
      <c r="H136" s="245">
        <v>1.3</v>
      </c>
      <c r="I136" s="246">
        <f t="shared" si="6"/>
        <v>34.378500000000003</v>
      </c>
    </row>
    <row r="137" spans="1:9" s="80" customFormat="1" ht="24.95" customHeight="1" x14ac:dyDescent="0.25">
      <c r="A137" s="247"/>
      <c r="B137" s="248" t="s">
        <v>632</v>
      </c>
      <c r="C137" s="243">
        <v>1</v>
      </c>
      <c r="D137" s="244" t="s">
        <v>14</v>
      </c>
      <c r="E137" s="243">
        <v>-2</v>
      </c>
      <c r="F137" s="245">
        <v>0.23</v>
      </c>
      <c r="G137" s="245"/>
      <c r="H137" s="245">
        <v>1.3</v>
      </c>
      <c r="I137" s="246">
        <f t="shared" si="6"/>
        <v>-0.59800000000000009</v>
      </c>
    </row>
    <row r="138" spans="1:9" s="80" customFormat="1" ht="24.95" customHeight="1" x14ac:dyDescent="0.25">
      <c r="A138" s="247"/>
      <c r="B138" s="248" t="s">
        <v>635</v>
      </c>
      <c r="C138" s="243">
        <v>2</v>
      </c>
      <c r="D138" s="244" t="s">
        <v>14</v>
      </c>
      <c r="E138" s="243">
        <v>2</v>
      </c>
      <c r="F138" s="245">
        <v>2.4</v>
      </c>
      <c r="G138" s="245"/>
      <c r="H138" s="245">
        <v>2.4</v>
      </c>
      <c r="I138" s="246">
        <f t="shared" si="6"/>
        <v>23.04</v>
      </c>
    </row>
    <row r="139" spans="1:9" s="80" customFormat="1" ht="24.95" customHeight="1" x14ac:dyDescent="0.25">
      <c r="A139" s="247"/>
      <c r="B139" s="248" t="s">
        <v>634</v>
      </c>
      <c r="C139" s="243">
        <v>2</v>
      </c>
      <c r="D139" s="244">
        <v>2</v>
      </c>
      <c r="E139" s="251">
        <v>0.5</v>
      </c>
      <c r="F139" s="245">
        <v>2.4</v>
      </c>
      <c r="G139" s="245"/>
      <c r="H139" s="245">
        <v>0.5</v>
      </c>
      <c r="I139" s="246">
        <f t="shared" si="6"/>
        <v>2.4</v>
      </c>
    </row>
    <row r="140" spans="1:9" s="80" customFormat="1" ht="24.95" customHeight="1" x14ac:dyDescent="0.25">
      <c r="A140" s="247"/>
      <c r="B140" s="248" t="s">
        <v>637</v>
      </c>
      <c r="C140" s="243">
        <v>1</v>
      </c>
      <c r="D140" s="244" t="s">
        <v>14</v>
      </c>
      <c r="E140" s="243">
        <v>1</v>
      </c>
      <c r="F140" s="245">
        <v>26.445</v>
      </c>
      <c r="G140" s="245"/>
      <c r="H140" s="245">
        <v>1.3</v>
      </c>
      <c r="I140" s="246">
        <f t="shared" si="6"/>
        <v>34.378500000000003</v>
      </c>
    </row>
    <row r="141" spans="1:9" s="80" customFormat="1" ht="24.95" customHeight="1" x14ac:dyDescent="0.25">
      <c r="A141" s="247"/>
      <c r="B141" s="248" t="s">
        <v>638</v>
      </c>
      <c r="C141" s="243">
        <v>1</v>
      </c>
      <c r="D141" s="244" t="s">
        <v>14</v>
      </c>
      <c r="E141" s="243">
        <v>1</v>
      </c>
      <c r="F141" s="245">
        <v>14.3</v>
      </c>
      <c r="G141" s="245"/>
      <c r="H141" s="245">
        <v>3.3</v>
      </c>
      <c r="I141" s="246">
        <f t="shared" si="6"/>
        <v>47.19</v>
      </c>
    </row>
    <row r="142" spans="1:9" s="80" customFormat="1" ht="24.95" customHeight="1" x14ac:dyDescent="0.25">
      <c r="A142" s="247"/>
      <c r="B142" s="248" t="s">
        <v>639</v>
      </c>
      <c r="C142" s="243">
        <v>1</v>
      </c>
      <c r="D142" s="244" t="s">
        <v>14</v>
      </c>
      <c r="E142" s="243">
        <v>1</v>
      </c>
      <c r="F142" s="245">
        <v>14.3</v>
      </c>
      <c r="G142" s="245"/>
      <c r="H142" s="245">
        <v>1.3</v>
      </c>
      <c r="I142" s="246">
        <f t="shared" si="6"/>
        <v>18.59</v>
      </c>
    </row>
    <row r="143" spans="1:9" s="80" customFormat="1" ht="24.95" customHeight="1" x14ac:dyDescent="0.25">
      <c r="A143" s="247"/>
      <c r="B143" s="248" t="s">
        <v>634</v>
      </c>
      <c r="C143" s="243">
        <v>1</v>
      </c>
      <c r="D143" s="244">
        <v>2</v>
      </c>
      <c r="E143" s="251">
        <v>0.5</v>
      </c>
      <c r="F143" s="245">
        <v>2.4</v>
      </c>
      <c r="G143" s="245"/>
      <c r="H143" s="245">
        <v>0.5</v>
      </c>
      <c r="I143" s="246">
        <f t="shared" si="6"/>
        <v>1.2</v>
      </c>
    </row>
    <row r="144" spans="1:9" s="80" customFormat="1" ht="24.95" customHeight="1" x14ac:dyDescent="0.25">
      <c r="A144" s="247"/>
      <c r="B144" s="248" t="s">
        <v>636</v>
      </c>
      <c r="C144" s="243">
        <v>1</v>
      </c>
      <c r="D144" s="244" t="s">
        <v>14</v>
      </c>
      <c r="E144" s="243">
        <v>1</v>
      </c>
      <c r="F144" s="245">
        <v>18</v>
      </c>
      <c r="G144" s="245"/>
      <c r="H144" s="245">
        <v>1.3</v>
      </c>
      <c r="I144" s="246">
        <f t="shared" si="6"/>
        <v>23.400000000000002</v>
      </c>
    </row>
    <row r="145" spans="1:9" s="80" customFormat="1" ht="24.95" customHeight="1" x14ac:dyDescent="0.25">
      <c r="A145" s="247"/>
      <c r="B145" s="248" t="s">
        <v>640</v>
      </c>
      <c r="C145" s="243">
        <v>1</v>
      </c>
      <c r="D145" s="244" t="s">
        <v>14</v>
      </c>
      <c r="E145" s="243">
        <v>1</v>
      </c>
      <c r="F145" s="245">
        <v>26.445</v>
      </c>
      <c r="G145" s="245"/>
      <c r="H145" s="245">
        <v>1.5</v>
      </c>
      <c r="I145" s="246">
        <f t="shared" si="6"/>
        <v>39.667500000000004</v>
      </c>
    </row>
    <row r="146" spans="1:9" s="80" customFormat="1" ht="24.95" customHeight="1" x14ac:dyDescent="0.25">
      <c r="A146" s="247"/>
      <c r="B146" s="248" t="s">
        <v>641</v>
      </c>
      <c r="C146" s="243">
        <v>1</v>
      </c>
      <c r="D146" s="244" t="s">
        <v>14</v>
      </c>
      <c r="E146" s="243">
        <v>1</v>
      </c>
      <c r="F146" s="245">
        <v>18</v>
      </c>
      <c r="G146" s="245"/>
      <c r="H146" s="245">
        <v>1.5</v>
      </c>
      <c r="I146" s="246">
        <f t="shared" si="6"/>
        <v>27</v>
      </c>
    </row>
    <row r="147" spans="1:9" s="80" customFormat="1" ht="24.95" customHeight="1" x14ac:dyDescent="0.25">
      <c r="A147" s="247"/>
      <c r="B147" s="248" t="s">
        <v>642</v>
      </c>
      <c r="C147" s="243">
        <v>1</v>
      </c>
      <c r="D147" s="244" t="s">
        <v>14</v>
      </c>
      <c r="E147" s="243">
        <v>1</v>
      </c>
      <c r="F147" s="245">
        <v>4.7</v>
      </c>
      <c r="G147" s="245"/>
      <c r="H147" s="245">
        <v>4.8</v>
      </c>
      <c r="I147" s="246">
        <f t="shared" si="6"/>
        <v>22.56</v>
      </c>
    </row>
    <row r="148" spans="1:9" s="80" customFormat="1" ht="24.95" customHeight="1" x14ac:dyDescent="0.25">
      <c r="A148" s="247"/>
      <c r="B148" s="248" t="s">
        <v>643</v>
      </c>
      <c r="C148" s="243">
        <v>1</v>
      </c>
      <c r="D148" s="244" t="s">
        <v>14</v>
      </c>
      <c r="E148" s="243">
        <v>1</v>
      </c>
      <c r="F148" s="245">
        <v>4.7</v>
      </c>
      <c r="G148" s="245"/>
      <c r="H148" s="245">
        <v>4.8</v>
      </c>
      <c r="I148" s="246">
        <f t="shared" si="6"/>
        <v>22.56</v>
      </c>
    </row>
    <row r="149" spans="1:9" s="80" customFormat="1" ht="24.95" customHeight="1" x14ac:dyDescent="0.25">
      <c r="A149" s="247"/>
      <c r="B149" s="248" t="s">
        <v>644</v>
      </c>
      <c r="C149" s="243">
        <v>1</v>
      </c>
      <c r="D149" s="244" t="s">
        <v>14</v>
      </c>
      <c r="E149" s="243">
        <v>1</v>
      </c>
      <c r="F149" s="245">
        <v>4.8</v>
      </c>
      <c r="G149" s="245"/>
      <c r="H149" s="245">
        <v>2.25</v>
      </c>
      <c r="I149" s="246">
        <f t="shared" si="6"/>
        <v>10.799999999999999</v>
      </c>
    </row>
    <row r="150" spans="1:9" s="80" customFormat="1" ht="24.95" customHeight="1" x14ac:dyDescent="0.25">
      <c r="A150" s="247"/>
      <c r="B150" s="248" t="s">
        <v>646</v>
      </c>
      <c r="C150" s="243">
        <v>2</v>
      </c>
      <c r="D150" s="244" t="s">
        <v>14</v>
      </c>
      <c r="E150" s="243">
        <v>1</v>
      </c>
      <c r="F150" s="245">
        <v>4.8</v>
      </c>
      <c r="G150" s="245"/>
      <c r="H150" s="245">
        <v>2.25</v>
      </c>
      <c r="I150" s="246">
        <f t="shared" si="6"/>
        <v>21.599999999999998</v>
      </c>
    </row>
    <row r="151" spans="1:9" s="80" customFormat="1" ht="24.95" customHeight="1" x14ac:dyDescent="0.25">
      <c r="A151" s="247"/>
      <c r="B151" s="248" t="s">
        <v>645</v>
      </c>
      <c r="C151" s="243">
        <v>2</v>
      </c>
      <c r="D151" s="244" t="s">
        <v>14</v>
      </c>
      <c r="E151" s="243">
        <v>-1</v>
      </c>
      <c r="F151" s="245">
        <v>1.1000000000000001</v>
      </c>
      <c r="G151" s="245"/>
      <c r="H151" s="245">
        <v>2.2000000000000002</v>
      </c>
      <c r="I151" s="246">
        <f t="shared" si="6"/>
        <v>-4.8400000000000007</v>
      </c>
    </row>
    <row r="152" spans="1:9" s="80" customFormat="1" ht="24.95" customHeight="1" x14ac:dyDescent="0.25">
      <c r="A152" s="247"/>
      <c r="B152" s="248" t="s">
        <v>647</v>
      </c>
      <c r="C152" s="243">
        <v>2</v>
      </c>
      <c r="D152" s="244" t="s">
        <v>14</v>
      </c>
      <c r="E152" s="243">
        <v>1</v>
      </c>
      <c r="F152" s="245">
        <v>2.09</v>
      </c>
      <c r="G152" s="245"/>
      <c r="H152" s="245">
        <v>2.25</v>
      </c>
      <c r="I152" s="246">
        <f t="shared" si="6"/>
        <v>9.4049999999999994</v>
      </c>
    </row>
    <row r="153" spans="1:9" s="80" customFormat="1" ht="24.95" customHeight="1" x14ac:dyDescent="0.25">
      <c r="A153" s="247"/>
      <c r="B153" s="248" t="s">
        <v>649</v>
      </c>
      <c r="C153" s="243">
        <v>2</v>
      </c>
      <c r="D153" s="244" t="s">
        <v>14</v>
      </c>
      <c r="E153" s="243">
        <v>-1</v>
      </c>
      <c r="F153" s="245">
        <v>0.75</v>
      </c>
      <c r="G153" s="245"/>
      <c r="H153" s="245">
        <v>2.2000000000000002</v>
      </c>
      <c r="I153" s="246">
        <f t="shared" si="6"/>
        <v>-3.3000000000000003</v>
      </c>
    </row>
    <row r="154" spans="1:9" s="80" customFormat="1" ht="24.95" customHeight="1" x14ac:dyDescent="0.25">
      <c r="A154" s="247"/>
      <c r="B154" s="248" t="s">
        <v>648</v>
      </c>
      <c r="C154" s="243">
        <v>2</v>
      </c>
      <c r="D154" s="244" t="s">
        <v>14</v>
      </c>
      <c r="E154" s="243">
        <v>2</v>
      </c>
      <c r="F154" s="245">
        <v>2.7</v>
      </c>
      <c r="G154" s="245"/>
      <c r="H154" s="245">
        <v>2.2000000000000002</v>
      </c>
      <c r="I154" s="246">
        <f t="shared" si="6"/>
        <v>23.760000000000005</v>
      </c>
    </row>
    <row r="155" spans="1:9" s="80" customFormat="1" ht="24.95" customHeight="1" x14ac:dyDescent="0.25">
      <c r="A155" s="247"/>
      <c r="B155" s="248" t="s">
        <v>645</v>
      </c>
      <c r="C155" s="243">
        <v>2</v>
      </c>
      <c r="D155" s="244" t="s">
        <v>14</v>
      </c>
      <c r="E155" s="243">
        <v>-1</v>
      </c>
      <c r="F155" s="245">
        <v>1.1000000000000001</v>
      </c>
      <c r="G155" s="245"/>
      <c r="H155" s="245">
        <v>2.2000000000000002</v>
      </c>
      <c r="I155" s="246">
        <f t="shared" si="6"/>
        <v>-4.8400000000000007</v>
      </c>
    </row>
    <row r="156" spans="1:9" s="80" customFormat="1" ht="24.95" customHeight="1" x14ac:dyDescent="0.25">
      <c r="A156" s="247"/>
      <c r="B156" s="248" t="s">
        <v>649</v>
      </c>
      <c r="C156" s="243">
        <v>2</v>
      </c>
      <c r="D156" s="244" t="s">
        <v>14</v>
      </c>
      <c r="E156" s="243">
        <v>-1</v>
      </c>
      <c r="F156" s="245">
        <v>0.75</v>
      </c>
      <c r="G156" s="245"/>
      <c r="H156" s="245">
        <v>2.2000000000000002</v>
      </c>
      <c r="I156" s="246">
        <f t="shared" si="6"/>
        <v>-3.3000000000000003</v>
      </c>
    </row>
    <row r="157" spans="1:9" s="80" customFormat="1" ht="24.95" customHeight="1" x14ac:dyDescent="0.25">
      <c r="A157" s="247"/>
      <c r="B157" s="248" t="s">
        <v>650</v>
      </c>
      <c r="C157" s="243">
        <v>2</v>
      </c>
      <c r="D157" s="244" t="s">
        <v>14</v>
      </c>
      <c r="E157" s="243">
        <v>1</v>
      </c>
      <c r="F157" s="245">
        <v>5.5</v>
      </c>
      <c r="G157" s="245">
        <v>0.23</v>
      </c>
      <c r="H157" s="245"/>
      <c r="I157" s="246">
        <f t="shared" si="6"/>
        <v>2.5300000000000002</v>
      </c>
    </row>
    <row r="158" spans="1:9" s="80" customFormat="1" ht="24.95" customHeight="1" x14ac:dyDescent="0.25">
      <c r="A158" s="247"/>
      <c r="B158" s="248" t="s">
        <v>651</v>
      </c>
      <c r="C158" s="243">
        <v>2</v>
      </c>
      <c r="D158" s="244" t="s">
        <v>14</v>
      </c>
      <c r="E158" s="243">
        <v>1</v>
      </c>
      <c r="F158" s="245">
        <v>5.15</v>
      </c>
      <c r="G158" s="245">
        <v>0.23</v>
      </c>
      <c r="H158" s="245"/>
      <c r="I158" s="246">
        <f t="shared" si="6"/>
        <v>2.3690000000000002</v>
      </c>
    </row>
    <row r="159" spans="1:9" s="80" customFormat="1" ht="24.95" customHeight="1" x14ac:dyDescent="0.25">
      <c r="A159" s="247"/>
      <c r="B159" s="248" t="s">
        <v>652</v>
      </c>
      <c r="C159" s="243">
        <v>1</v>
      </c>
      <c r="D159" s="244" t="s">
        <v>14</v>
      </c>
      <c r="E159" s="243">
        <v>1</v>
      </c>
      <c r="F159" s="245">
        <v>7</v>
      </c>
      <c r="G159" s="245"/>
      <c r="H159" s="245">
        <v>2.0299999999999998</v>
      </c>
      <c r="I159" s="246">
        <f t="shared" si="6"/>
        <v>14.209999999999999</v>
      </c>
    </row>
    <row r="160" spans="1:9" s="80" customFormat="1" ht="24.95" customHeight="1" x14ac:dyDescent="0.25">
      <c r="A160" s="247"/>
      <c r="B160" s="248" t="s">
        <v>649</v>
      </c>
      <c r="C160" s="243">
        <v>1</v>
      </c>
      <c r="D160" s="244" t="s">
        <v>14</v>
      </c>
      <c r="E160" s="243">
        <v>-1</v>
      </c>
      <c r="F160" s="245">
        <v>0.75</v>
      </c>
      <c r="G160" s="245"/>
      <c r="H160" s="245">
        <v>2.2000000000000002</v>
      </c>
      <c r="I160" s="246">
        <f t="shared" si="6"/>
        <v>-1.6500000000000001</v>
      </c>
    </row>
    <row r="161" spans="1:9" s="80" customFormat="1" ht="24.95" customHeight="1" x14ac:dyDescent="0.25">
      <c r="A161" s="247"/>
      <c r="B161" s="248" t="s">
        <v>651</v>
      </c>
      <c r="C161" s="243">
        <v>2</v>
      </c>
      <c r="D161" s="244" t="s">
        <v>14</v>
      </c>
      <c r="E161" s="243">
        <v>1</v>
      </c>
      <c r="F161" s="245">
        <v>5.15</v>
      </c>
      <c r="G161" s="245">
        <v>0.115</v>
      </c>
      <c r="H161" s="245"/>
      <c r="I161" s="246">
        <f t="shared" si="6"/>
        <v>1.1845000000000001</v>
      </c>
    </row>
    <row r="162" spans="1:9" s="80" customFormat="1" ht="24.95" customHeight="1" x14ac:dyDescent="0.3">
      <c r="A162" s="247"/>
      <c r="B162" s="248"/>
      <c r="C162" s="243"/>
      <c r="D162" s="244"/>
      <c r="E162" s="243"/>
      <c r="F162" s="245"/>
      <c r="G162" s="390" t="s">
        <v>8</v>
      </c>
      <c r="H162" s="390"/>
      <c r="I162" s="250">
        <f>SUM(I101:I161)</f>
        <v>992.30160000000001</v>
      </c>
    </row>
    <row r="163" spans="1:9" s="80" customFormat="1" ht="24.95" customHeight="1" x14ac:dyDescent="0.3">
      <c r="A163" s="247"/>
      <c r="B163" s="248"/>
      <c r="C163" s="243"/>
      <c r="D163" s="244"/>
      <c r="E163" s="243"/>
      <c r="F163" s="245"/>
      <c r="G163" s="249" t="s">
        <v>15</v>
      </c>
      <c r="H163" s="250">
        <f>CEILING(I162,0.1)</f>
        <v>992.40000000000009</v>
      </c>
      <c r="I163" s="280" t="s">
        <v>43</v>
      </c>
    </row>
    <row r="164" spans="1:9" s="80" customFormat="1" ht="48" customHeight="1" x14ac:dyDescent="0.3">
      <c r="A164" s="241">
        <v>15</v>
      </c>
      <c r="B164" s="332" t="s">
        <v>1175</v>
      </c>
      <c r="C164" s="243"/>
      <c r="D164" s="244"/>
      <c r="E164" s="243"/>
      <c r="F164" s="245"/>
      <c r="G164" s="245"/>
      <c r="H164" s="245"/>
      <c r="I164" s="246"/>
    </row>
    <row r="165" spans="1:9" s="80" customFormat="1" ht="24.95" customHeight="1" x14ac:dyDescent="0.25">
      <c r="A165" s="247"/>
      <c r="B165" s="248" t="s">
        <v>726</v>
      </c>
      <c r="C165" s="243">
        <v>1</v>
      </c>
      <c r="D165" s="244" t="s">
        <v>14</v>
      </c>
      <c r="E165" s="243">
        <v>1</v>
      </c>
      <c r="F165" s="245">
        <v>1.5</v>
      </c>
      <c r="G165" s="245"/>
      <c r="H165" s="245">
        <v>2.1</v>
      </c>
      <c r="I165" s="246">
        <f>PRODUCT(C165:H165)</f>
        <v>3.1500000000000004</v>
      </c>
    </row>
    <row r="166" spans="1:9" s="80" customFormat="1" ht="24.95" customHeight="1" x14ac:dyDescent="0.25">
      <c r="A166" s="247"/>
      <c r="B166" s="248"/>
      <c r="C166" s="243"/>
      <c r="D166" s="244"/>
      <c r="E166" s="243"/>
      <c r="F166" s="245"/>
      <c r="G166" s="245">
        <v>35</v>
      </c>
      <c r="H166" s="245" t="s">
        <v>770</v>
      </c>
      <c r="I166" s="246">
        <f>SUM(I165:I165)</f>
        <v>3.1500000000000004</v>
      </c>
    </row>
    <row r="167" spans="1:9" s="80" customFormat="1" ht="24.95" customHeight="1" x14ac:dyDescent="0.3">
      <c r="A167" s="247"/>
      <c r="B167" s="248"/>
      <c r="C167" s="243"/>
      <c r="D167" s="244"/>
      <c r="E167" s="243"/>
      <c r="F167" s="245"/>
      <c r="G167" s="390" t="s">
        <v>8</v>
      </c>
      <c r="H167" s="390"/>
      <c r="I167" s="250">
        <f>+G166*I166</f>
        <v>110.25000000000001</v>
      </c>
    </row>
    <row r="168" spans="1:9" s="80" customFormat="1" ht="24.95" customHeight="1" x14ac:dyDescent="0.3">
      <c r="A168" s="247"/>
      <c r="B168" s="248"/>
      <c r="C168" s="243"/>
      <c r="D168" s="244"/>
      <c r="E168" s="243"/>
      <c r="F168" s="245"/>
      <c r="G168" s="249" t="s">
        <v>15</v>
      </c>
      <c r="H168" s="250">
        <f>CEILING(I167,0.1)</f>
        <v>110.30000000000001</v>
      </c>
      <c r="I168" s="280" t="s">
        <v>671</v>
      </c>
    </row>
    <row r="169" spans="1:9" s="80" customFormat="1" ht="123.75" customHeight="1" x14ac:dyDescent="0.3">
      <c r="A169" s="241">
        <v>16</v>
      </c>
      <c r="B169" s="332" t="s">
        <v>1152</v>
      </c>
      <c r="C169" s="243"/>
      <c r="D169" s="244"/>
      <c r="E169" s="243"/>
      <c r="F169" s="245"/>
      <c r="G169" s="245"/>
      <c r="H169" s="245"/>
      <c r="I169" s="246"/>
    </row>
    <row r="170" spans="1:9" s="80" customFormat="1" ht="24.95" customHeight="1" x14ac:dyDescent="0.25">
      <c r="A170" s="247"/>
      <c r="B170" s="248" t="s">
        <v>654</v>
      </c>
      <c r="C170" s="243">
        <v>1</v>
      </c>
      <c r="D170" s="244" t="s">
        <v>14</v>
      </c>
      <c r="E170" s="243">
        <v>5</v>
      </c>
      <c r="F170" s="245">
        <v>1.3</v>
      </c>
      <c r="G170" s="245">
        <v>2.6</v>
      </c>
      <c r="H170" s="245">
        <v>2.5</v>
      </c>
      <c r="I170" s="246">
        <f t="shared" ref="I170:I184" si="7">PRODUCT(C170:H170)</f>
        <v>42.250000000000007</v>
      </c>
    </row>
    <row r="171" spans="1:9" s="80" customFormat="1" ht="24.95" customHeight="1" x14ac:dyDescent="0.25">
      <c r="A171" s="247"/>
      <c r="B171" s="248" t="s">
        <v>656</v>
      </c>
      <c r="C171" s="243">
        <v>1</v>
      </c>
      <c r="D171" s="244" t="s">
        <v>14</v>
      </c>
      <c r="E171" s="243">
        <v>6</v>
      </c>
      <c r="F171" s="245">
        <v>1.2</v>
      </c>
      <c r="G171" s="245">
        <v>2.6</v>
      </c>
      <c r="H171" s="245">
        <v>1.65</v>
      </c>
      <c r="I171" s="246">
        <f t="shared" si="7"/>
        <v>30.887999999999998</v>
      </c>
    </row>
    <row r="172" spans="1:9" s="80" customFormat="1" ht="24.95" customHeight="1" x14ac:dyDescent="0.25">
      <c r="A172" s="247"/>
      <c r="B172" s="248" t="s">
        <v>657</v>
      </c>
      <c r="C172" s="243">
        <v>1</v>
      </c>
      <c r="D172" s="244" t="s">
        <v>14</v>
      </c>
      <c r="E172" s="243">
        <v>6</v>
      </c>
      <c r="F172" s="245">
        <v>1.2</v>
      </c>
      <c r="G172" s="245">
        <v>2.6</v>
      </c>
      <c r="H172" s="245">
        <v>1</v>
      </c>
      <c r="I172" s="246">
        <f t="shared" si="7"/>
        <v>18.72</v>
      </c>
    </row>
    <row r="173" spans="1:9" s="80" customFormat="1" ht="24.95" customHeight="1" x14ac:dyDescent="0.25">
      <c r="A173" s="247"/>
      <c r="B173" s="248" t="s">
        <v>655</v>
      </c>
      <c r="C173" s="243">
        <v>1</v>
      </c>
      <c r="D173" s="244" t="s">
        <v>14</v>
      </c>
      <c r="E173" s="243">
        <v>1</v>
      </c>
      <c r="F173" s="245">
        <v>1.3</v>
      </c>
      <c r="G173" s="245">
        <v>2.6</v>
      </c>
      <c r="H173" s="245">
        <v>2.5</v>
      </c>
      <c r="I173" s="246">
        <f t="shared" si="7"/>
        <v>8.4500000000000011</v>
      </c>
    </row>
    <row r="174" spans="1:9" s="80" customFormat="1" ht="24.95" customHeight="1" x14ac:dyDescent="0.25">
      <c r="A174" s="247"/>
      <c r="B174" s="248" t="s">
        <v>658</v>
      </c>
      <c r="C174" s="243">
        <v>1</v>
      </c>
      <c r="D174" s="244" t="s">
        <v>14</v>
      </c>
      <c r="E174" s="243">
        <v>1</v>
      </c>
      <c r="F174" s="245">
        <v>1.2</v>
      </c>
      <c r="G174" s="245">
        <v>2.6</v>
      </c>
      <c r="H174" s="245">
        <v>1.65</v>
      </c>
      <c r="I174" s="246">
        <f t="shared" si="7"/>
        <v>5.1479999999999997</v>
      </c>
    </row>
    <row r="175" spans="1:9" s="80" customFormat="1" ht="24.95" customHeight="1" x14ac:dyDescent="0.25">
      <c r="A175" s="247"/>
      <c r="B175" s="248" t="s">
        <v>659</v>
      </c>
      <c r="C175" s="243">
        <v>1</v>
      </c>
      <c r="D175" s="244" t="s">
        <v>14</v>
      </c>
      <c r="E175" s="243">
        <v>3</v>
      </c>
      <c r="F175" s="245">
        <v>1.3</v>
      </c>
      <c r="G175" s="245">
        <v>2.6</v>
      </c>
      <c r="H175" s="245">
        <v>2.5</v>
      </c>
      <c r="I175" s="246">
        <f t="shared" si="7"/>
        <v>25.35</v>
      </c>
    </row>
    <row r="176" spans="1:9" s="80" customFormat="1" ht="24.95" customHeight="1" x14ac:dyDescent="0.25">
      <c r="A176" s="247"/>
      <c r="B176" s="248" t="s">
        <v>660</v>
      </c>
      <c r="C176" s="243">
        <v>1</v>
      </c>
      <c r="D176" s="244" t="s">
        <v>14</v>
      </c>
      <c r="E176" s="243">
        <v>2</v>
      </c>
      <c r="F176" s="245">
        <v>1.3</v>
      </c>
      <c r="G176" s="245">
        <v>2.6</v>
      </c>
      <c r="H176" s="245">
        <v>2.5</v>
      </c>
      <c r="I176" s="246">
        <f t="shared" si="7"/>
        <v>16.900000000000002</v>
      </c>
    </row>
    <row r="177" spans="1:9" s="80" customFormat="1" ht="24.95" customHeight="1" x14ac:dyDescent="0.25">
      <c r="A177" s="247"/>
      <c r="B177" s="248" t="s">
        <v>661</v>
      </c>
      <c r="C177" s="243">
        <v>1</v>
      </c>
      <c r="D177" s="244" t="s">
        <v>14</v>
      </c>
      <c r="E177" s="243">
        <v>1</v>
      </c>
      <c r="F177" s="245">
        <v>3</v>
      </c>
      <c r="G177" s="245">
        <v>2.6</v>
      </c>
      <c r="H177" s="245">
        <v>2.5</v>
      </c>
      <c r="I177" s="246">
        <f t="shared" si="7"/>
        <v>19.5</v>
      </c>
    </row>
    <row r="178" spans="1:9" s="80" customFormat="1" ht="24.95" customHeight="1" x14ac:dyDescent="0.25">
      <c r="A178" s="247"/>
      <c r="B178" s="248" t="s">
        <v>662</v>
      </c>
      <c r="C178" s="243">
        <v>1</v>
      </c>
      <c r="D178" s="244" t="s">
        <v>14</v>
      </c>
      <c r="E178" s="243">
        <v>1</v>
      </c>
      <c r="F178" s="245">
        <v>1.3</v>
      </c>
      <c r="G178" s="245">
        <v>2.6</v>
      </c>
      <c r="H178" s="245">
        <v>2.5</v>
      </c>
      <c r="I178" s="246">
        <f t="shared" si="7"/>
        <v>8.4500000000000011</v>
      </c>
    </row>
    <row r="179" spans="1:9" s="80" customFormat="1" ht="24.95" customHeight="1" x14ac:dyDescent="0.25">
      <c r="A179" s="247"/>
      <c r="B179" s="248" t="s">
        <v>663</v>
      </c>
      <c r="C179" s="243">
        <v>1</v>
      </c>
      <c r="D179" s="244" t="s">
        <v>14</v>
      </c>
      <c r="E179" s="243">
        <v>1</v>
      </c>
      <c r="F179" s="245">
        <v>1.2</v>
      </c>
      <c r="G179" s="245">
        <v>2.6</v>
      </c>
      <c r="H179" s="245">
        <v>1.65</v>
      </c>
      <c r="I179" s="246">
        <f t="shared" si="7"/>
        <v>5.1479999999999997</v>
      </c>
    </row>
    <row r="180" spans="1:9" s="80" customFormat="1" ht="24.95" customHeight="1" x14ac:dyDescent="0.25">
      <c r="A180" s="247"/>
      <c r="B180" s="248" t="s">
        <v>664</v>
      </c>
      <c r="C180" s="243">
        <v>1</v>
      </c>
      <c r="D180" s="244" t="s">
        <v>14</v>
      </c>
      <c r="E180" s="243">
        <v>7</v>
      </c>
      <c r="F180" s="245">
        <v>2.2999999999999998</v>
      </c>
      <c r="G180" s="245">
        <v>2.6</v>
      </c>
      <c r="H180" s="245">
        <v>1.2</v>
      </c>
      <c r="I180" s="246">
        <f t="shared" si="7"/>
        <v>50.231999999999999</v>
      </c>
    </row>
    <row r="181" spans="1:9" s="80" customFormat="1" ht="24.95" customHeight="1" x14ac:dyDescent="0.25">
      <c r="A181" s="247"/>
      <c r="B181" s="248" t="s">
        <v>664</v>
      </c>
      <c r="C181" s="243">
        <v>1</v>
      </c>
      <c r="D181" s="244" t="s">
        <v>14</v>
      </c>
      <c r="E181" s="243">
        <v>1</v>
      </c>
      <c r="F181" s="245">
        <v>0.95</v>
      </c>
      <c r="G181" s="245">
        <v>2.6</v>
      </c>
      <c r="H181" s="245">
        <v>1.2</v>
      </c>
      <c r="I181" s="246">
        <f t="shared" si="7"/>
        <v>2.9639999999999995</v>
      </c>
    </row>
    <row r="182" spans="1:9" s="80" customFormat="1" ht="24.95" customHeight="1" x14ac:dyDescent="0.25">
      <c r="A182" s="247"/>
      <c r="B182" s="248" t="s">
        <v>665</v>
      </c>
      <c r="C182" s="243">
        <v>1</v>
      </c>
      <c r="D182" s="244" t="s">
        <v>14</v>
      </c>
      <c r="E182" s="243">
        <v>1</v>
      </c>
      <c r="F182" s="245">
        <v>1.95</v>
      </c>
      <c r="G182" s="245">
        <v>2.6</v>
      </c>
      <c r="H182" s="245">
        <v>1.2</v>
      </c>
      <c r="I182" s="246">
        <f t="shared" si="7"/>
        <v>6.0840000000000005</v>
      </c>
    </row>
    <row r="183" spans="1:9" s="80" customFormat="1" ht="24.95" customHeight="1" x14ac:dyDescent="0.25">
      <c r="A183" s="247"/>
      <c r="B183" s="248" t="s">
        <v>665</v>
      </c>
      <c r="C183" s="243">
        <v>1</v>
      </c>
      <c r="D183" s="244" t="s">
        <v>14</v>
      </c>
      <c r="E183" s="243">
        <v>1</v>
      </c>
      <c r="F183" s="245">
        <v>2.15</v>
      </c>
      <c r="G183" s="245">
        <v>2.6</v>
      </c>
      <c r="H183" s="245">
        <v>1.2</v>
      </c>
      <c r="I183" s="246">
        <f t="shared" si="7"/>
        <v>6.7079999999999993</v>
      </c>
    </row>
    <row r="184" spans="1:9" s="80" customFormat="1" ht="24.95" customHeight="1" x14ac:dyDescent="0.25">
      <c r="A184" s="247"/>
      <c r="B184" s="248" t="s">
        <v>665</v>
      </c>
      <c r="C184" s="243">
        <v>1</v>
      </c>
      <c r="D184" s="244" t="s">
        <v>14</v>
      </c>
      <c r="E184" s="243">
        <v>1</v>
      </c>
      <c r="F184" s="245">
        <v>2.2000000000000002</v>
      </c>
      <c r="G184" s="245">
        <v>2.6</v>
      </c>
      <c r="H184" s="245">
        <v>1.2</v>
      </c>
      <c r="I184" s="246">
        <f t="shared" si="7"/>
        <v>6.8640000000000008</v>
      </c>
    </row>
    <row r="185" spans="1:9" s="80" customFormat="1" ht="24.95" customHeight="1" x14ac:dyDescent="0.3">
      <c r="A185" s="247"/>
      <c r="B185" s="248"/>
      <c r="C185" s="243"/>
      <c r="D185" s="244"/>
      <c r="E185" s="243"/>
      <c r="F185" s="245"/>
      <c r="G185" s="390" t="s">
        <v>8</v>
      </c>
      <c r="H185" s="390"/>
      <c r="I185" s="250">
        <f>SUM(I170:I184)</f>
        <v>253.65600000000001</v>
      </c>
    </row>
    <row r="186" spans="1:9" s="80" customFormat="1" ht="24.95" customHeight="1" x14ac:dyDescent="0.3">
      <c r="A186" s="247"/>
      <c r="B186" s="248"/>
      <c r="C186" s="243"/>
      <c r="D186" s="244"/>
      <c r="E186" s="243"/>
      <c r="F186" s="245"/>
      <c r="G186" s="249" t="s">
        <v>15</v>
      </c>
      <c r="H186" s="250">
        <f>CEILING(I185,0.1)</f>
        <v>253.70000000000002</v>
      </c>
      <c r="I186" s="250" t="s">
        <v>43</v>
      </c>
    </row>
    <row r="187" spans="1:9" s="80" customFormat="1" ht="137.25" customHeight="1" x14ac:dyDescent="0.3">
      <c r="A187" s="241">
        <v>17</v>
      </c>
      <c r="B187" s="334" t="s">
        <v>1176</v>
      </c>
      <c r="C187" s="243"/>
      <c r="D187" s="244"/>
      <c r="E187" s="243"/>
      <c r="F187" s="245"/>
      <c r="G187" s="245"/>
      <c r="H187" s="245"/>
      <c r="I187" s="246"/>
    </row>
    <row r="188" spans="1:9" s="80" customFormat="1" ht="24.95" customHeight="1" x14ac:dyDescent="0.25">
      <c r="A188" s="247"/>
      <c r="B188" s="248" t="s">
        <v>656</v>
      </c>
      <c r="C188" s="243">
        <v>1</v>
      </c>
      <c r="D188" s="244" t="s">
        <v>14</v>
      </c>
      <c r="E188" s="243">
        <v>6</v>
      </c>
      <c r="F188" s="245">
        <v>1.2</v>
      </c>
      <c r="G188" s="245"/>
      <c r="H188" s="245">
        <v>1.65</v>
      </c>
      <c r="I188" s="246">
        <f t="shared" ref="I188:I196" si="8">PRODUCT(C188:H188)</f>
        <v>11.879999999999999</v>
      </c>
    </row>
    <row r="189" spans="1:9" s="80" customFormat="1" ht="24.95" customHeight="1" x14ac:dyDescent="0.25">
      <c r="A189" s="247"/>
      <c r="B189" s="248" t="s">
        <v>658</v>
      </c>
      <c r="C189" s="243">
        <v>1</v>
      </c>
      <c r="D189" s="244" t="s">
        <v>14</v>
      </c>
      <c r="E189" s="243">
        <v>1</v>
      </c>
      <c r="F189" s="245">
        <v>1.2</v>
      </c>
      <c r="G189" s="245"/>
      <c r="H189" s="245">
        <v>1.65</v>
      </c>
      <c r="I189" s="246">
        <f t="shared" si="8"/>
        <v>1.9799999999999998</v>
      </c>
    </row>
    <row r="190" spans="1:9" s="80" customFormat="1" ht="24.95" customHeight="1" x14ac:dyDescent="0.25">
      <c r="A190" s="247"/>
      <c r="B190" s="248" t="s">
        <v>661</v>
      </c>
      <c r="C190" s="243">
        <v>1</v>
      </c>
      <c r="D190" s="244" t="s">
        <v>14</v>
      </c>
      <c r="E190" s="243">
        <v>1</v>
      </c>
      <c r="F190" s="245">
        <v>3</v>
      </c>
      <c r="G190" s="245"/>
      <c r="H190" s="245">
        <v>2.5</v>
      </c>
      <c r="I190" s="246">
        <f t="shared" si="8"/>
        <v>7.5</v>
      </c>
    </row>
    <row r="191" spans="1:9" s="80" customFormat="1" ht="24.95" customHeight="1" x14ac:dyDescent="0.25">
      <c r="A191" s="247"/>
      <c r="B191" s="248" t="s">
        <v>662</v>
      </c>
      <c r="C191" s="243">
        <v>1</v>
      </c>
      <c r="D191" s="244" t="s">
        <v>14</v>
      </c>
      <c r="E191" s="243">
        <v>1</v>
      </c>
      <c r="F191" s="245">
        <v>1.3</v>
      </c>
      <c r="G191" s="245"/>
      <c r="H191" s="245">
        <v>2.5</v>
      </c>
      <c r="I191" s="246">
        <f t="shared" si="8"/>
        <v>3.25</v>
      </c>
    </row>
    <row r="192" spans="1:9" s="80" customFormat="1" ht="24.95" customHeight="1" x14ac:dyDescent="0.25">
      <c r="A192" s="247"/>
      <c r="B192" s="248" t="s">
        <v>663</v>
      </c>
      <c r="C192" s="243">
        <v>1</v>
      </c>
      <c r="D192" s="244" t="s">
        <v>14</v>
      </c>
      <c r="E192" s="243">
        <v>1</v>
      </c>
      <c r="F192" s="245">
        <v>1.2</v>
      </c>
      <c r="G192" s="245"/>
      <c r="H192" s="245">
        <v>1.65</v>
      </c>
      <c r="I192" s="246">
        <f t="shared" si="8"/>
        <v>1.9799999999999998</v>
      </c>
    </row>
    <row r="193" spans="1:9" s="80" customFormat="1" ht="24.95" customHeight="1" x14ac:dyDescent="0.25">
      <c r="A193" s="247"/>
      <c r="B193" s="248" t="s">
        <v>667</v>
      </c>
      <c r="C193" s="243">
        <v>1</v>
      </c>
      <c r="D193" s="244" t="s">
        <v>14</v>
      </c>
      <c r="E193" s="243">
        <v>1</v>
      </c>
      <c r="F193" s="245">
        <v>0.9</v>
      </c>
      <c r="G193" s="245"/>
      <c r="H193" s="245">
        <v>2.4</v>
      </c>
      <c r="I193" s="246">
        <f t="shared" si="8"/>
        <v>2.16</v>
      </c>
    </row>
    <row r="194" spans="1:9" s="80" customFormat="1" ht="24.95" customHeight="1" x14ac:dyDescent="0.25">
      <c r="A194" s="247"/>
      <c r="B194" s="248" t="s">
        <v>665</v>
      </c>
      <c r="C194" s="243">
        <v>1</v>
      </c>
      <c r="D194" s="244" t="s">
        <v>14</v>
      </c>
      <c r="E194" s="243">
        <v>1</v>
      </c>
      <c r="F194" s="245">
        <v>1.95</v>
      </c>
      <c r="G194" s="245"/>
      <c r="H194" s="245">
        <v>1.2</v>
      </c>
      <c r="I194" s="246">
        <f t="shared" si="8"/>
        <v>2.34</v>
      </c>
    </row>
    <row r="195" spans="1:9" s="80" customFormat="1" ht="24.95" customHeight="1" x14ac:dyDescent="0.25">
      <c r="A195" s="247"/>
      <c r="B195" s="248" t="s">
        <v>665</v>
      </c>
      <c r="C195" s="243">
        <v>1</v>
      </c>
      <c r="D195" s="244" t="s">
        <v>14</v>
      </c>
      <c r="E195" s="243">
        <v>1</v>
      </c>
      <c r="F195" s="245">
        <v>2.15</v>
      </c>
      <c r="G195" s="245"/>
      <c r="H195" s="245">
        <v>1.2</v>
      </c>
      <c r="I195" s="246">
        <f t="shared" si="8"/>
        <v>2.5799999999999996</v>
      </c>
    </row>
    <row r="196" spans="1:9" s="80" customFormat="1" ht="24.95" customHeight="1" x14ac:dyDescent="0.25">
      <c r="A196" s="247"/>
      <c r="B196" s="248" t="s">
        <v>665</v>
      </c>
      <c r="C196" s="243">
        <v>1</v>
      </c>
      <c r="D196" s="244" t="s">
        <v>14</v>
      </c>
      <c r="E196" s="243">
        <v>1</v>
      </c>
      <c r="F196" s="245">
        <v>2.2000000000000002</v>
      </c>
      <c r="G196" s="245"/>
      <c r="H196" s="245">
        <v>1.2</v>
      </c>
      <c r="I196" s="246">
        <f t="shared" si="8"/>
        <v>2.64</v>
      </c>
    </row>
    <row r="197" spans="1:9" s="80" customFormat="1" ht="24.95" customHeight="1" x14ac:dyDescent="0.25">
      <c r="A197" s="247"/>
      <c r="B197" s="248" t="s">
        <v>668</v>
      </c>
      <c r="C197" s="243">
        <v>1</v>
      </c>
      <c r="D197" s="244" t="s">
        <v>14</v>
      </c>
      <c r="E197" s="243">
        <v>6</v>
      </c>
      <c r="F197" s="245">
        <v>2.2000000000000002</v>
      </c>
      <c r="G197" s="245"/>
      <c r="H197" s="245">
        <v>1.2</v>
      </c>
      <c r="I197" s="246">
        <f>PRODUCT(C197:H197)</f>
        <v>15.84</v>
      </c>
    </row>
    <row r="198" spans="1:9" s="80" customFormat="1" ht="24.95" customHeight="1" x14ac:dyDescent="0.25">
      <c r="A198" s="247"/>
      <c r="B198" s="248" t="s">
        <v>668</v>
      </c>
      <c r="C198" s="243">
        <v>1</v>
      </c>
      <c r="D198" s="244" t="s">
        <v>14</v>
      </c>
      <c r="E198" s="243">
        <v>1</v>
      </c>
      <c r="F198" s="245">
        <v>1.4</v>
      </c>
      <c r="G198" s="245"/>
      <c r="H198" s="245">
        <v>1.2</v>
      </c>
      <c r="I198" s="246">
        <f>PRODUCT(C198:H198)</f>
        <v>1.68</v>
      </c>
    </row>
    <row r="199" spans="1:9" s="80" customFormat="1" ht="24.95" customHeight="1" x14ac:dyDescent="0.25">
      <c r="A199" s="247"/>
      <c r="B199" s="248" t="s">
        <v>669</v>
      </c>
      <c r="C199" s="243">
        <v>1</v>
      </c>
      <c r="D199" s="244" t="s">
        <v>14</v>
      </c>
      <c r="E199" s="243">
        <v>1</v>
      </c>
      <c r="F199" s="245">
        <v>0.9</v>
      </c>
      <c r="G199" s="245"/>
      <c r="H199" s="245">
        <v>2.1</v>
      </c>
      <c r="I199" s="246">
        <f>PRODUCT(C199:H199)</f>
        <v>1.8900000000000001</v>
      </c>
    </row>
    <row r="200" spans="1:9" s="80" customFormat="1" ht="24.95" customHeight="1" x14ac:dyDescent="0.3">
      <c r="A200" s="247"/>
      <c r="B200" s="248"/>
      <c r="C200" s="243"/>
      <c r="D200" s="244"/>
      <c r="E200" s="243"/>
      <c r="F200" s="245"/>
      <c r="G200" s="390" t="s">
        <v>8</v>
      </c>
      <c r="H200" s="390"/>
      <c r="I200" s="250">
        <f>SUM(I188:I199)</f>
        <v>55.720000000000006</v>
      </c>
    </row>
    <row r="201" spans="1:9" s="80" customFormat="1" ht="24.95" customHeight="1" x14ac:dyDescent="0.3">
      <c r="A201" s="247"/>
      <c r="B201" s="248"/>
      <c r="C201" s="243"/>
      <c r="D201" s="244"/>
      <c r="E201" s="243"/>
      <c r="F201" s="245"/>
      <c r="G201" s="249" t="s">
        <v>15</v>
      </c>
      <c r="H201" s="250">
        <f>CEILING(I200,0.1)</f>
        <v>55.800000000000004</v>
      </c>
      <c r="I201" s="250" t="s">
        <v>43</v>
      </c>
    </row>
    <row r="202" spans="1:9" s="80" customFormat="1" ht="90.75" x14ac:dyDescent="0.3">
      <c r="A202" s="241">
        <v>18</v>
      </c>
      <c r="B202" s="330" t="s">
        <v>1177</v>
      </c>
      <c r="C202" s="243"/>
      <c r="D202" s="244"/>
      <c r="E202" s="243"/>
      <c r="F202" s="245"/>
      <c r="G202" s="245"/>
      <c r="H202" s="245"/>
      <c r="I202" s="246"/>
    </row>
    <row r="203" spans="1:9" s="80" customFormat="1" ht="24.95" customHeight="1" x14ac:dyDescent="0.25">
      <c r="A203" s="247"/>
      <c r="B203" s="248" t="s">
        <v>726</v>
      </c>
      <c r="C203" s="243">
        <v>1</v>
      </c>
      <c r="D203" s="244" t="s">
        <v>14</v>
      </c>
      <c r="E203" s="243">
        <v>1</v>
      </c>
      <c r="F203" s="245">
        <v>1.5</v>
      </c>
      <c r="G203" s="245"/>
      <c r="H203" s="245">
        <v>2.1</v>
      </c>
      <c r="I203" s="246">
        <f>PRODUCT(C203:H203)</f>
        <v>3.1500000000000004</v>
      </c>
    </row>
    <row r="204" spans="1:9" s="80" customFormat="1" ht="24.95" customHeight="1" x14ac:dyDescent="0.3">
      <c r="A204" s="247"/>
      <c r="B204" s="248"/>
      <c r="C204" s="243"/>
      <c r="D204" s="244"/>
      <c r="E204" s="243"/>
      <c r="F204" s="245"/>
      <c r="G204" s="390" t="s">
        <v>8</v>
      </c>
      <c r="H204" s="390"/>
      <c r="I204" s="250">
        <f>SUM(I203:I203)</f>
        <v>3.1500000000000004</v>
      </c>
    </row>
    <row r="205" spans="1:9" s="80" customFormat="1" ht="24.95" customHeight="1" x14ac:dyDescent="0.3">
      <c r="A205" s="247"/>
      <c r="B205" s="248"/>
      <c r="C205" s="243"/>
      <c r="D205" s="244"/>
      <c r="E205" s="243"/>
      <c r="F205" s="245"/>
      <c r="G205" s="249" t="s">
        <v>15</v>
      </c>
      <c r="H205" s="250">
        <f>CEILING(I204,0.1)</f>
        <v>3.2</v>
      </c>
      <c r="I205" s="250" t="s">
        <v>43</v>
      </c>
    </row>
    <row r="206" spans="1:9" s="80" customFormat="1" ht="24.95" customHeight="1" x14ac:dyDescent="0.3">
      <c r="A206" s="241">
        <v>19</v>
      </c>
      <c r="B206" s="242" t="s">
        <v>1360</v>
      </c>
      <c r="C206" s="243"/>
      <c r="D206" s="244"/>
      <c r="E206" s="243"/>
      <c r="F206" s="245"/>
      <c r="G206" s="245"/>
      <c r="H206" s="245"/>
      <c r="I206" s="246"/>
    </row>
    <row r="207" spans="1:9" s="80" customFormat="1" ht="24.95" customHeight="1" x14ac:dyDescent="0.25">
      <c r="A207" s="247"/>
      <c r="B207" s="248" t="s">
        <v>668</v>
      </c>
      <c r="C207" s="243">
        <v>1</v>
      </c>
      <c r="D207" s="244" t="s">
        <v>14</v>
      </c>
      <c r="E207" s="243">
        <v>6</v>
      </c>
      <c r="F207" s="245">
        <v>2.2000000000000002</v>
      </c>
      <c r="G207" s="245"/>
      <c r="H207" s="245">
        <v>1.2</v>
      </c>
      <c r="I207" s="246">
        <f>PRODUCT(C207:H207)</f>
        <v>15.84</v>
      </c>
    </row>
    <row r="208" spans="1:9" s="80" customFormat="1" ht="24.95" customHeight="1" x14ac:dyDescent="0.25">
      <c r="A208" s="247"/>
      <c r="B208" s="248" t="s">
        <v>668</v>
      </c>
      <c r="C208" s="243">
        <v>1</v>
      </c>
      <c r="D208" s="244" t="s">
        <v>14</v>
      </c>
      <c r="E208" s="243">
        <v>1</v>
      </c>
      <c r="F208" s="245">
        <v>1.4</v>
      </c>
      <c r="G208" s="245"/>
      <c r="H208" s="245">
        <v>1.2</v>
      </c>
      <c r="I208" s="246">
        <f>PRODUCT(C208:H208)</f>
        <v>1.68</v>
      </c>
    </row>
    <row r="209" spans="1:9" s="80" customFormat="1" ht="24.95" customHeight="1" x14ac:dyDescent="0.3">
      <c r="A209" s="247"/>
      <c r="B209" s="248"/>
      <c r="C209" s="243"/>
      <c r="D209" s="244"/>
      <c r="E209" s="243"/>
      <c r="F209" s="245"/>
      <c r="G209" s="390" t="s">
        <v>8</v>
      </c>
      <c r="H209" s="390"/>
      <c r="I209" s="250">
        <f>SUM(I207:I208)</f>
        <v>17.52</v>
      </c>
    </row>
    <row r="210" spans="1:9" s="80" customFormat="1" ht="24.95" customHeight="1" x14ac:dyDescent="0.3">
      <c r="A210" s="247"/>
      <c r="B210" s="248"/>
      <c r="C210" s="243"/>
      <c r="D210" s="244"/>
      <c r="E210" s="243"/>
      <c r="F210" s="245"/>
      <c r="G210" s="249" t="s">
        <v>15</v>
      </c>
      <c r="H210" s="250">
        <f>CEILING(I209,0.1)</f>
        <v>17.600000000000001</v>
      </c>
      <c r="I210" s="250" t="s">
        <v>43</v>
      </c>
    </row>
    <row r="211" spans="1:9" s="80" customFormat="1" ht="24.95" customHeight="1" x14ac:dyDescent="0.3">
      <c r="A211" s="241">
        <v>20</v>
      </c>
      <c r="B211" s="242" t="s">
        <v>1359</v>
      </c>
      <c r="C211" s="243"/>
      <c r="D211" s="244"/>
      <c r="E211" s="243"/>
      <c r="F211" s="245"/>
      <c r="G211" s="245"/>
      <c r="H211" s="245"/>
      <c r="I211" s="246"/>
    </row>
    <row r="212" spans="1:9" s="80" customFormat="1" ht="24.95" customHeight="1" x14ac:dyDescent="0.25">
      <c r="A212" s="247"/>
      <c r="B212" s="248" t="s">
        <v>664</v>
      </c>
      <c r="C212" s="243">
        <v>1</v>
      </c>
      <c r="D212" s="244" t="s">
        <v>14</v>
      </c>
      <c r="E212" s="243">
        <v>7</v>
      </c>
      <c r="F212" s="245">
        <v>2.2999999999999998</v>
      </c>
      <c r="G212" s="245"/>
      <c r="H212" s="245">
        <v>1.2</v>
      </c>
      <c r="I212" s="246">
        <f>PRODUCT(C212:H212)</f>
        <v>19.319999999999997</v>
      </c>
    </row>
    <row r="213" spans="1:9" s="80" customFormat="1" ht="24.95" customHeight="1" x14ac:dyDescent="0.25">
      <c r="A213" s="247"/>
      <c r="B213" s="248" t="s">
        <v>741</v>
      </c>
      <c r="C213" s="243">
        <v>2</v>
      </c>
      <c r="D213" s="244" t="s">
        <v>14</v>
      </c>
      <c r="E213" s="243">
        <v>-1</v>
      </c>
      <c r="F213" s="245">
        <v>0.95</v>
      </c>
      <c r="G213" s="245"/>
      <c r="H213" s="245">
        <v>1.2</v>
      </c>
      <c r="I213" s="246">
        <f>PRODUCT(C213:H213)</f>
        <v>-2.2799999999999998</v>
      </c>
    </row>
    <row r="214" spans="1:9" s="80" customFormat="1" ht="24.95" customHeight="1" x14ac:dyDescent="0.25">
      <c r="A214" s="247"/>
      <c r="B214" s="248" t="s">
        <v>741</v>
      </c>
      <c r="C214" s="243">
        <v>1</v>
      </c>
      <c r="D214" s="244" t="s">
        <v>14</v>
      </c>
      <c r="E214" s="243">
        <v>-1</v>
      </c>
      <c r="F214" s="245">
        <v>1.5</v>
      </c>
      <c r="G214" s="245"/>
      <c r="H214" s="245">
        <v>1.2</v>
      </c>
      <c r="I214" s="246">
        <f>PRODUCT(C214:H214)</f>
        <v>-1.7999999999999998</v>
      </c>
    </row>
    <row r="215" spans="1:9" s="80" customFormat="1" ht="24.95" customHeight="1" x14ac:dyDescent="0.3">
      <c r="A215" s="247"/>
      <c r="B215" s="248"/>
      <c r="C215" s="243"/>
      <c r="D215" s="244"/>
      <c r="E215" s="243"/>
      <c r="F215" s="245"/>
      <c r="G215" s="390" t="s">
        <v>8</v>
      </c>
      <c r="H215" s="390"/>
      <c r="I215" s="250">
        <f>SUM(I212:I214)</f>
        <v>15.239999999999995</v>
      </c>
    </row>
    <row r="216" spans="1:9" s="80" customFormat="1" ht="24.95" customHeight="1" x14ac:dyDescent="0.3">
      <c r="A216" s="247"/>
      <c r="B216" s="248"/>
      <c r="C216" s="243"/>
      <c r="D216" s="244"/>
      <c r="E216" s="243"/>
      <c r="F216" s="245"/>
      <c r="G216" s="249" t="s">
        <v>15</v>
      </c>
      <c r="H216" s="250">
        <f>CEILING(I215,0.1)</f>
        <v>15.3</v>
      </c>
      <c r="I216" s="250" t="s">
        <v>43</v>
      </c>
    </row>
    <row r="217" spans="1:9" s="24" customFormat="1" ht="105.75" x14ac:dyDescent="0.3">
      <c r="A217" s="294">
        <v>21</v>
      </c>
      <c r="B217" s="335" t="s">
        <v>1153</v>
      </c>
      <c r="C217" s="155"/>
      <c r="D217" s="155"/>
      <c r="E217" s="155"/>
      <c r="F217" s="295"/>
      <c r="G217" s="295"/>
      <c r="H217" s="295"/>
      <c r="I217" s="155"/>
    </row>
    <row r="218" spans="1:9" s="24" customFormat="1" ht="24.95" customHeight="1" x14ac:dyDescent="0.3">
      <c r="A218" s="155"/>
      <c r="B218" s="281" t="s">
        <v>674</v>
      </c>
      <c r="C218" s="155"/>
      <c r="D218" s="155"/>
      <c r="E218" s="155"/>
      <c r="F218" s="295"/>
      <c r="G218" s="295"/>
      <c r="H218" s="295"/>
      <c r="I218" s="155"/>
    </row>
    <row r="219" spans="1:9" s="24" customFormat="1" ht="24.95" customHeight="1" x14ac:dyDescent="0.3">
      <c r="A219" s="155"/>
      <c r="B219" s="257" t="s">
        <v>587</v>
      </c>
      <c r="C219" s="155">
        <v>1</v>
      </c>
      <c r="D219" s="296" t="s">
        <v>14</v>
      </c>
      <c r="E219" s="155">
        <v>8</v>
      </c>
      <c r="F219" s="295"/>
      <c r="G219" s="295"/>
      <c r="H219" s="295"/>
      <c r="I219" s="297">
        <f t="shared" ref="I219:I229" si="9">+ROUND(PRODUCT(C219:H219),2)</f>
        <v>8</v>
      </c>
    </row>
    <row r="220" spans="1:9" s="24" customFormat="1" ht="24.95" customHeight="1" x14ac:dyDescent="0.3">
      <c r="A220" s="155"/>
      <c r="B220" s="257" t="s">
        <v>703</v>
      </c>
      <c r="C220" s="155">
        <v>1</v>
      </c>
      <c r="D220" s="296" t="s">
        <v>14</v>
      </c>
      <c r="E220" s="155">
        <v>1</v>
      </c>
      <c r="F220" s="295"/>
      <c r="G220" s="295"/>
      <c r="H220" s="295"/>
      <c r="I220" s="297">
        <f t="shared" si="9"/>
        <v>1</v>
      </c>
    </row>
    <row r="221" spans="1:9" s="24" customFormat="1" ht="24.95" customHeight="1" x14ac:dyDescent="0.3">
      <c r="A221" s="155"/>
      <c r="B221" s="257" t="s">
        <v>588</v>
      </c>
      <c r="C221" s="155">
        <v>1</v>
      </c>
      <c r="D221" s="296" t="s">
        <v>14</v>
      </c>
      <c r="E221" s="155">
        <v>4</v>
      </c>
      <c r="F221" s="295"/>
      <c r="G221" s="295"/>
      <c r="H221" s="295"/>
      <c r="I221" s="297">
        <f t="shared" si="9"/>
        <v>4</v>
      </c>
    </row>
    <row r="222" spans="1:9" s="24" customFormat="1" ht="24.95" customHeight="1" x14ac:dyDescent="0.3">
      <c r="A222" s="155"/>
      <c r="B222" s="257" t="s">
        <v>589</v>
      </c>
      <c r="C222" s="155">
        <v>1</v>
      </c>
      <c r="D222" s="296" t="s">
        <v>14</v>
      </c>
      <c r="E222" s="155">
        <v>2</v>
      </c>
      <c r="F222" s="295"/>
      <c r="G222" s="295"/>
      <c r="H222" s="295"/>
      <c r="I222" s="297">
        <f t="shared" si="9"/>
        <v>2</v>
      </c>
    </row>
    <row r="223" spans="1:9" s="24" customFormat="1" ht="24.95" customHeight="1" x14ac:dyDescent="0.3">
      <c r="A223" s="155"/>
      <c r="B223" s="257" t="s">
        <v>590</v>
      </c>
      <c r="C223" s="155">
        <v>1</v>
      </c>
      <c r="D223" s="296" t="s">
        <v>14</v>
      </c>
      <c r="E223" s="155">
        <v>2</v>
      </c>
      <c r="F223" s="295"/>
      <c r="G223" s="295"/>
      <c r="H223" s="295"/>
      <c r="I223" s="297">
        <f t="shared" si="9"/>
        <v>2</v>
      </c>
    </row>
    <row r="224" spans="1:9" s="24" customFormat="1" ht="24.95" customHeight="1" x14ac:dyDescent="0.3">
      <c r="A224" s="155"/>
      <c r="B224" s="257" t="s">
        <v>727</v>
      </c>
      <c r="C224" s="155">
        <v>1</v>
      </c>
      <c r="D224" s="296" t="s">
        <v>14</v>
      </c>
      <c r="E224" s="155">
        <v>5</v>
      </c>
      <c r="F224" s="295"/>
      <c r="G224" s="295"/>
      <c r="H224" s="295"/>
      <c r="I224" s="297">
        <f t="shared" si="9"/>
        <v>5</v>
      </c>
    </row>
    <row r="225" spans="1:9" s="24" customFormat="1" ht="24.95" customHeight="1" x14ac:dyDescent="0.3">
      <c r="A225" s="155"/>
      <c r="B225" s="257" t="s">
        <v>728</v>
      </c>
      <c r="C225" s="155">
        <v>1</v>
      </c>
      <c r="D225" s="296" t="s">
        <v>14</v>
      </c>
      <c r="E225" s="155">
        <v>5</v>
      </c>
      <c r="F225" s="295"/>
      <c r="G225" s="295"/>
      <c r="H225" s="295"/>
      <c r="I225" s="297">
        <f t="shared" si="9"/>
        <v>5</v>
      </c>
    </row>
    <row r="226" spans="1:9" s="24" customFormat="1" ht="24.95" customHeight="1" x14ac:dyDescent="0.3">
      <c r="A226" s="155"/>
      <c r="B226" s="257" t="s">
        <v>739</v>
      </c>
      <c r="C226" s="155">
        <v>1</v>
      </c>
      <c r="D226" s="296" t="s">
        <v>14</v>
      </c>
      <c r="E226" s="155">
        <v>3</v>
      </c>
      <c r="F226" s="295"/>
      <c r="G226" s="295"/>
      <c r="H226" s="295"/>
      <c r="I226" s="297">
        <f t="shared" si="9"/>
        <v>3</v>
      </c>
    </row>
    <row r="227" spans="1:9" s="24" customFormat="1" ht="24.95" customHeight="1" x14ac:dyDescent="0.3">
      <c r="A227" s="155"/>
      <c r="B227" s="257" t="s">
        <v>456</v>
      </c>
      <c r="C227" s="155">
        <v>1</v>
      </c>
      <c r="D227" s="296" t="s">
        <v>14</v>
      </c>
      <c r="E227" s="155">
        <v>2</v>
      </c>
      <c r="F227" s="295"/>
      <c r="G227" s="295"/>
      <c r="H227" s="295"/>
      <c r="I227" s="297">
        <f t="shared" si="9"/>
        <v>2</v>
      </c>
    </row>
    <row r="228" spans="1:9" s="24" customFormat="1" ht="24.95" customHeight="1" x14ac:dyDescent="0.3">
      <c r="A228" s="155"/>
      <c r="B228" s="257" t="s">
        <v>771</v>
      </c>
      <c r="C228" s="155">
        <v>1</v>
      </c>
      <c r="D228" s="296" t="s">
        <v>14</v>
      </c>
      <c r="E228" s="155">
        <v>2</v>
      </c>
      <c r="F228" s="295"/>
      <c r="G228" s="295"/>
      <c r="H228" s="295"/>
      <c r="I228" s="297">
        <f>+ROUND(PRODUCT(C228:H228),2)</f>
        <v>2</v>
      </c>
    </row>
    <row r="229" spans="1:9" s="24" customFormat="1" ht="24.95" customHeight="1" x14ac:dyDescent="0.3">
      <c r="A229" s="155"/>
      <c r="B229" s="257" t="s">
        <v>740</v>
      </c>
      <c r="C229" s="155">
        <v>1</v>
      </c>
      <c r="D229" s="296" t="s">
        <v>14</v>
      </c>
      <c r="E229" s="155">
        <v>2</v>
      </c>
      <c r="F229" s="295"/>
      <c r="G229" s="295"/>
      <c r="H229" s="295"/>
      <c r="I229" s="297">
        <f t="shared" si="9"/>
        <v>2</v>
      </c>
    </row>
    <row r="230" spans="1:9" s="24" customFormat="1" ht="24.95" customHeight="1" x14ac:dyDescent="0.3">
      <c r="A230" s="155"/>
      <c r="B230" s="257"/>
      <c r="C230" s="155"/>
      <c r="D230" s="296"/>
      <c r="E230" s="155"/>
      <c r="F230" s="295"/>
      <c r="G230" s="260"/>
      <c r="H230" s="261" t="s">
        <v>8</v>
      </c>
      <c r="I230" s="137">
        <f>SUM(I219:I229)</f>
        <v>36</v>
      </c>
    </row>
    <row r="231" spans="1:9" s="24" customFormat="1" ht="24.95" customHeight="1" x14ac:dyDescent="0.3">
      <c r="A231" s="155"/>
      <c r="B231" s="257"/>
      <c r="C231" s="155"/>
      <c r="D231" s="296"/>
      <c r="E231" s="155"/>
      <c r="F231" s="295"/>
      <c r="G231" s="261" t="s">
        <v>15</v>
      </c>
      <c r="H231" s="260">
        <f>+CEILING(I230,0.1)</f>
        <v>36</v>
      </c>
      <c r="I231" s="161" t="s">
        <v>7</v>
      </c>
    </row>
    <row r="232" spans="1:9" s="24" customFormat="1" ht="24.95" customHeight="1" x14ac:dyDescent="0.3">
      <c r="A232" s="155"/>
      <c r="B232" s="257" t="s">
        <v>675</v>
      </c>
      <c r="C232" s="155"/>
      <c r="D232" s="155"/>
      <c r="E232" s="155"/>
      <c r="F232" s="295"/>
      <c r="G232" s="295"/>
      <c r="H232" s="295"/>
      <c r="I232" s="155"/>
    </row>
    <row r="233" spans="1:9" s="24" customFormat="1" ht="24.95" customHeight="1" x14ac:dyDescent="0.3">
      <c r="A233" s="155"/>
      <c r="B233" s="257" t="s">
        <v>587</v>
      </c>
      <c r="C233" s="155">
        <v>1</v>
      </c>
      <c r="D233" s="296" t="s">
        <v>14</v>
      </c>
      <c r="E233" s="155">
        <v>4</v>
      </c>
      <c r="F233" s="295"/>
      <c r="G233" s="295"/>
      <c r="H233" s="295"/>
      <c r="I233" s="297">
        <f t="shared" ref="I233:I238" si="10">+ROUND(PRODUCT(C233:H233),2)</f>
        <v>4</v>
      </c>
    </row>
    <row r="234" spans="1:9" s="24" customFormat="1" ht="24.95" customHeight="1" x14ac:dyDescent="0.3">
      <c r="A234" s="155"/>
      <c r="B234" s="257" t="s">
        <v>703</v>
      </c>
      <c r="C234" s="155">
        <v>1</v>
      </c>
      <c r="D234" s="296" t="s">
        <v>14</v>
      </c>
      <c r="E234" s="155">
        <v>1</v>
      </c>
      <c r="F234" s="295"/>
      <c r="G234" s="295"/>
      <c r="H234" s="295"/>
      <c r="I234" s="297">
        <f t="shared" si="10"/>
        <v>1</v>
      </c>
    </row>
    <row r="235" spans="1:9" s="24" customFormat="1" ht="24.95" customHeight="1" x14ac:dyDescent="0.3">
      <c r="A235" s="155"/>
      <c r="B235" s="257" t="s">
        <v>588</v>
      </c>
      <c r="C235" s="155">
        <v>1</v>
      </c>
      <c r="D235" s="296" t="s">
        <v>14</v>
      </c>
      <c r="E235" s="155">
        <v>1</v>
      </c>
      <c r="F235" s="295"/>
      <c r="G235" s="295"/>
      <c r="H235" s="295"/>
      <c r="I235" s="297">
        <f t="shared" si="10"/>
        <v>1</v>
      </c>
    </row>
    <row r="236" spans="1:9" s="24" customFormat="1" ht="24.95" customHeight="1" x14ac:dyDescent="0.3">
      <c r="A236" s="155"/>
      <c r="B236" s="257" t="s">
        <v>589</v>
      </c>
      <c r="C236" s="155">
        <v>1</v>
      </c>
      <c r="D236" s="296" t="s">
        <v>14</v>
      </c>
      <c r="E236" s="155">
        <v>1</v>
      </c>
      <c r="F236" s="295"/>
      <c r="G236" s="295"/>
      <c r="H236" s="295"/>
      <c r="I236" s="297">
        <f t="shared" si="10"/>
        <v>1</v>
      </c>
    </row>
    <row r="237" spans="1:9" s="24" customFormat="1" ht="24.95" customHeight="1" x14ac:dyDescent="0.3">
      <c r="A237" s="155"/>
      <c r="B237" s="257" t="s">
        <v>590</v>
      </c>
      <c r="C237" s="155">
        <v>1</v>
      </c>
      <c r="D237" s="296" t="s">
        <v>14</v>
      </c>
      <c r="E237" s="155">
        <v>1</v>
      </c>
      <c r="F237" s="295"/>
      <c r="G237" s="295"/>
      <c r="H237" s="295"/>
      <c r="I237" s="297">
        <f t="shared" si="10"/>
        <v>1</v>
      </c>
    </row>
    <row r="238" spans="1:9" s="24" customFormat="1" ht="24.95" customHeight="1" x14ac:dyDescent="0.3">
      <c r="A238" s="155"/>
      <c r="B238" s="257" t="s">
        <v>739</v>
      </c>
      <c r="C238" s="155">
        <v>1</v>
      </c>
      <c r="D238" s="296" t="s">
        <v>14</v>
      </c>
      <c r="E238" s="155">
        <v>1</v>
      </c>
      <c r="F238" s="295"/>
      <c r="G238" s="295"/>
      <c r="H238" s="295"/>
      <c r="I238" s="297">
        <f t="shared" si="10"/>
        <v>1</v>
      </c>
    </row>
    <row r="239" spans="1:9" s="24" customFormat="1" ht="24.95" customHeight="1" x14ac:dyDescent="0.3">
      <c r="A239" s="155"/>
      <c r="B239" s="257" t="s">
        <v>456</v>
      </c>
      <c r="C239" s="155">
        <v>1</v>
      </c>
      <c r="D239" s="296" t="s">
        <v>14</v>
      </c>
      <c r="E239" s="155">
        <v>2</v>
      </c>
      <c r="F239" s="295"/>
      <c r="G239" s="295"/>
      <c r="H239" s="295"/>
      <c r="I239" s="297">
        <f>+ROUND(PRODUCT(C239:H239),2)</f>
        <v>2</v>
      </c>
    </row>
    <row r="240" spans="1:9" s="24" customFormat="1" ht="24.95" customHeight="1" x14ac:dyDescent="0.3">
      <c r="A240" s="155"/>
      <c r="B240" s="257"/>
      <c r="C240" s="155"/>
      <c r="D240" s="296"/>
      <c r="E240" s="155"/>
      <c r="F240" s="295"/>
      <c r="G240" s="260"/>
      <c r="H240" s="261" t="s">
        <v>8</v>
      </c>
      <c r="I240" s="137">
        <f>SUM(I233:I239)</f>
        <v>11</v>
      </c>
    </row>
    <row r="241" spans="1:9" s="24" customFormat="1" ht="24.95" customHeight="1" x14ac:dyDescent="0.3">
      <c r="A241" s="155"/>
      <c r="B241" s="257"/>
      <c r="C241" s="155"/>
      <c r="D241" s="296"/>
      <c r="E241" s="155"/>
      <c r="F241" s="295"/>
      <c r="G241" s="261" t="s">
        <v>15</v>
      </c>
      <c r="H241" s="260">
        <f>+CEILING(I240,0.1)</f>
        <v>11</v>
      </c>
      <c r="I241" s="161" t="s">
        <v>7</v>
      </c>
    </row>
    <row r="242" spans="1:9" s="24" customFormat="1" ht="120.75" x14ac:dyDescent="0.3">
      <c r="A242" s="298">
        <v>22</v>
      </c>
      <c r="B242" s="335" t="s">
        <v>1178</v>
      </c>
      <c r="C242" s="155"/>
      <c r="D242" s="155"/>
      <c r="E242" s="155"/>
      <c r="F242" s="295"/>
      <c r="G242" s="295"/>
      <c r="H242" s="295"/>
      <c r="I242" s="155"/>
    </row>
    <row r="243" spans="1:9" s="24" customFormat="1" ht="24.95" customHeight="1" x14ac:dyDescent="0.3">
      <c r="A243" s="155"/>
      <c r="B243" s="257" t="s">
        <v>587</v>
      </c>
      <c r="C243" s="155">
        <v>1</v>
      </c>
      <c r="D243" s="296" t="s">
        <v>14</v>
      </c>
      <c r="E243" s="155">
        <v>5</v>
      </c>
      <c r="F243" s="295"/>
      <c r="G243" s="295"/>
      <c r="H243" s="295"/>
      <c r="I243" s="297">
        <f t="shared" ref="I243:I249" si="11">+ROUND(PRODUCT(C243:H243),2)</f>
        <v>5</v>
      </c>
    </row>
    <row r="244" spans="1:9" s="24" customFormat="1" ht="24.95" customHeight="1" x14ac:dyDescent="0.3">
      <c r="A244" s="155"/>
      <c r="B244" s="257" t="s">
        <v>703</v>
      </c>
      <c r="C244" s="155">
        <v>1</v>
      </c>
      <c r="D244" s="296" t="s">
        <v>14</v>
      </c>
      <c r="E244" s="155">
        <v>1</v>
      </c>
      <c r="F244" s="295"/>
      <c r="G244" s="295"/>
      <c r="H244" s="295"/>
      <c r="I244" s="297">
        <f t="shared" si="11"/>
        <v>1</v>
      </c>
    </row>
    <row r="245" spans="1:9" s="24" customFormat="1" ht="24.95" customHeight="1" x14ac:dyDescent="0.3">
      <c r="A245" s="155"/>
      <c r="B245" s="257" t="s">
        <v>588</v>
      </c>
      <c r="C245" s="155">
        <v>1</v>
      </c>
      <c r="D245" s="296" t="s">
        <v>14</v>
      </c>
      <c r="E245" s="155">
        <v>1</v>
      </c>
      <c r="F245" s="295"/>
      <c r="G245" s="295"/>
      <c r="H245" s="295"/>
      <c r="I245" s="297">
        <f t="shared" si="11"/>
        <v>1</v>
      </c>
    </row>
    <row r="246" spans="1:9" s="24" customFormat="1" ht="24.95" customHeight="1" x14ac:dyDescent="0.3">
      <c r="A246" s="155"/>
      <c r="B246" s="257" t="s">
        <v>589</v>
      </c>
      <c r="C246" s="155">
        <v>1</v>
      </c>
      <c r="D246" s="296" t="s">
        <v>14</v>
      </c>
      <c r="E246" s="155">
        <v>2</v>
      </c>
      <c r="F246" s="295"/>
      <c r="G246" s="295"/>
      <c r="H246" s="295"/>
      <c r="I246" s="297">
        <f t="shared" si="11"/>
        <v>2</v>
      </c>
    </row>
    <row r="247" spans="1:9" s="24" customFormat="1" ht="24.95" customHeight="1" x14ac:dyDescent="0.3">
      <c r="A247" s="155"/>
      <c r="B247" s="257" t="s">
        <v>590</v>
      </c>
      <c r="C247" s="155">
        <v>1</v>
      </c>
      <c r="D247" s="296" t="s">
        <v>14</v>
      </c>
      <c r="E247" s="155">
        <v>2</v>
      </c>
      <c r="F247" s="295"/>
      <c r="G247" s="295"/>
      <c r="H247" s="295"/>
      <c r="I247" s="297">
        <f t="shared" si="11"/>
        <v>2</v>
      </c>
    </row>
    <row r="248" spans="1:9" s="24" customFormat="1" ht="24.95" customHeight="1" x14ac:dyDescent="0.3">
      <c r="A248" s="155"/>
      <c r="B248" s="257" t="s">
        <v>727</v>
      </c>
      <c r="C248" s="155">
        <v>1</v>
      </c>
      <c r="D248" s="296" t="s">
        <v>14</v>
      </c>
      <c r="E248" s="155">
        <v>3</v>
      </c>
      <c r="F248" s="295"/>
      <c r="G248" s="295"/>
      <c r="H248" s="295"/>
      <c r="I248" s="297">
        <f t="shared" si="11"/>
        <v>3</v>
      </c>
    </row>
    <row r="249" spans="1:9" s="24" customFormat="1" ht="24.95" customHeight="1" x14ac:dyDescent="0.3">
      <c r="A249" s="155"/>
      <c r="B249" s="257" t="s">
        <v>728</v>
      </c>
      <c r="C249" s="155">
        <v>1</v>
      </c>
      <c r="D249" s="296" t="s">
        <v>14</v>
      </c>
      <c r="E249" s="155">
        <v>2</v>
      </c>
      <c r="F249" s="295"/>
      <c r="G249" s="295"/>
      <c r="H249" s="295"/>
      <c r="I249" s="297">
        <f t="shared" si="11"/>
        <v>2</v>
      </c>
    </row>
    <row r="250" spans="1:9" s="24" customFormat="1" ht="24.95" customHeight="1" x14ac:dyDescent="0.3">
      <c r="A250" s="155"/>
      <c r="B250" s="257"/>
      <c r="C250" s="155"/>
      <c r="D250" s="296"/>
      <c r="E250" s="155"/>
      <c r="F250" s="295"/>
      <c r="G250" s="260"/>
      <c r="H250" s="261" t="s">
        <v>8</v>
      </c>
      <c r="I250" s="137">
        <f>SUM(I243:I249)</f>
        <v>16</v>
      </c>
    </row>
    <row r="251" spans="1:9" s="24" customFormat="1" ht="24.95" customHeight="1" x14ac:dyDescent="0.3">
      <c r="A251" s="155"/>
      <c r="B251" s="257"/>
      <c r="C251" s="155"/>
      <c r="D251" s="296"/>
      <c r="E251" s="155"/>
      <c r="F251" s="295"/>
      <c r="G251" s="261" t="s">
        <v>15</v>
      </c>
      <c r="H251" s="260">
        <f>+CEILING(I250,0.1)</f>
        <v>16</v>
      </c>
      <c r="I251" s="161" t="s">
        <v>7</v>
      </c>
    </row>
    <row r="252" spans="1:9" s="24" customFormat="1" ht="135.75" x14ac:dyDescent="0.3">
      <c r="A252" s="298">
        <v>23</v>
      </c>
      <c r="B252" s="299" t="s">
        <v>1179</v>
      </c>
      <c r="C252" s="155"/>
      <c r="D252" s="155"/>
      <c r="E252" s="155"/>
      <c r="F252" s="295"/>
      <c r="G252" s="295"/>
      <c r="H252" s="295"/>
      <c r="I252" s="155"/>
    </row>
    <row r="253" spans="1:9" s="24" customFormat="1" ht="24.95" customHeight="1" x14ac:dyDescent="0.3">
      <c r="A253" s="155"/>
      <c r="B253" s="257" t="s">
        <v>587</v>
      </c>
      <c r="C253" s="155">
        <v>1</v>
      </c>
      <c r="D253" s="296" t="s">
        <v>14</v>
      </c>
      <c r="E253" s="155">
        <v>8</v>
      </c>
      <c r="F253" s="295"/>
      <c r="G253" s="295"/>
      <c r="H253" s="295"/>
      <c r="I253" s="297">
        <f t="shared" ref="I253:I260" si="12">+ROUND(PRODUCT(C253:H253),2)</f>
        <v>8</v>
      </c>
    </row>
    <row r="254" spans="1:9" s="24" customFormat="1" ht="24.95" customHeight="1" x14ac:dyDescent="0.3">
      <c r="A254" s="155"/>
      <c r="B254" s="257" t="s">
        <v>703</v>
      </c>
      <c r="C254" s="155">
        <v>1</v>
      </c>
      <c r="D254" s="296" t="s">
        <v>14</v>
      </c>
      <c r="E254" s="155">
        <v>1</v>
      </c>
      <c r="F254" s="295"/>
      <c r="G254" s="295"/>
      <c r="H254" s="295"/>
      <c r="I254" s="297">
        <f t="shared" si="12"/>
        <v>1</v>
      </c>
    </row>
    <row r="255" spans="1:9" s="24" customFormat="1" ht="24.95" customHeight="1" x14ac:dyDescent="0.3">
      <c r="A255" s="155"/>
      <c r="B255" s="257" t="s">
        <v>588</v>
      </c>
      <c r="C255" s="155">
        <v>1</v>
      </c>
      <c r="D255" s="296" t="s">
        <v>14</v>
      </c>
      <c r="E255" s="155">
        <v>4</v>
      </c>
      <c r="F255" s="295"/>
      <c r="G255" s="295"/>
      <c r="H255" s="295"/>
      <c r="I255" s="297">
        <f t="shared" si="12"/>
        <v>4</v>
      </c>
    </row>
    <row r="256" spans="1:9" s="24" customFormat="1" ht="24.95" customHeight="1" x14ac:dyDescent="0.3">
      <c r="A256" s="155"/>
      <c r="B256" s="257" t="s">
        <v>589</v>
      </c>
      <c r="C256" s="155">
        <v>1</v>
      </c>
      <c r="D256" s="296" t="s">
        <v>14</v>
      </c>
      <c r="E256" s="155">
        <v>2</v>
      </c>
      <c r="F256" s="295"/>
      <c r="G256" s="295"/>
      <c r="H256" s="295"/>
      <c r="I256" s="297">
        <f t="shared" si="12"/>
        <v>2</v>
      </c>
    </row>
    <row r="257" spans="1:9" s="24" customFormat="1" ht="24.95" customHeight="1" x14ac:dyDescent="0.3">
      <c r="A257" s="155"/>
      <c r="B257" s="257" t="s">
        <v>590</v>
      </c>
      <c r="C257" s="155">
        <v>1</v>
      </c>
      <c r="D257" s="296" t="s">
        <v>14</v>
      </c>
      <c r="E257" s="155">
        <v>2</v>
      </c>
      <c r="F257" s="295"/>
      <c r="G257" s="295"/>
      <c r="H257" s="295"/>
      <c r="I257" s="297">
        <f t="shared" si="12"/>
        <v>2</v>
      </c>
    </row>
    <row r="258" spans="1:9" s="24" customFormat="1" ht="24.95" customHeight="1" x14ac:dyDescent="0.3">
      <c r="A258" s="155"/>
      <c r="B258" s="257" t="s">
        <v>727</v>
      </c>
      <c r="C258" s="155">
        <v>1</v>
      </c>
      <c r="D258" s="296" t="s">
        <v>14</v>
      </c>
      <c r="E258" s="155">
        <v>5</v>
      </c>
      <c r="F258" s="295"/>
      <c r="G258" s="295"/>
      <c r="H258" s="295"/>
      <c r="I258" s="297">
        <f t="shared" si="12"/>
        <v>5</v>
      </c>
    </row>
    <row r="259" spans="1:9" s="24" customFormat="1" ht="24.95" customHeight="1" x14ac:dyDescent="0.3">
      <c r="A259" s="155"/>
      <c r="B259" s="257" t="s">
        <v>728</v>
      </c>
      <c r="C259" s="155">
        <v>1</v>
      </c>
      <c r="D259" s="296" t="s">
        <v>14</v>
      </c>
      <c r="E259" s="155">
        <v>5</v>
      </c>
      <c r="F259" s="295"/>
      <c r="G259" s="295"/>
      <c r="H259" s="295"/>
      <c r="I259" s="297">
        <f t="shared" si="12"/>
        <v>5</v>
      </c>
    </row>
    <row r="260" spans="1:9" s="24" customFormat="1" ht="24.95" customHeight="1" x14ac:dyDescent="0.3">
      <c r="A260" s="155"/>
      <c r="B260" s="257" t="s">
        <v>456</v>
      </c>
      <c r="C260" s="155">
        <v>1</v>
      </c>
      <c r="D260" s="296" t="s">
        <v>14</v>
      </c>
      <c r="E260" s="155">
        <v>2</v>
      </c>
      <c r="F260" s="295"/>
      <c r="G260" s="295"/>
      <c r="H260" s="295"/>
      <c r="I260" s="297">
        <f t="shared" si="12"/>
        <v>2</v>
      </c>
    </row>
    <row r="261" spans="1:9" s="24" customFormat="1" ht="24.95" customHeight="1" x14ac:dyDescent="0.3">
      <c r="A261" s="155"/>
      <c r="B261" s="257"/>
      <c r="C261" s="155"/>
      <c r="D261" s="296"/>
      <c r="E261" s="155"/>
      <c r="F261" s="295"/>
      <c r="G261" s="260"/>
      <c r="H261" s="261" t="s">
        <v>8</v>
      </c>
      <c r="I261" s="137">
        <f>SUM(I253:I260)</f>
        <v>29</v>
      </c>
    </row>
    <row r="262" spans="1:9" s="24" customFormat="1" ht="24.95" customHeight="1" x14ac:dyDescent="0.3">
      <c r="A262" s="155"/>
      <c r="B262" s="257"/>
      <c r="C262" s="155"/>
      <c r="D262" s="296"/>
      <c r="E262" s="155"/>
      <c r="F262" s="295"/>
      <c r="G262" s="261" t="s">
        <v>15</v>
      </c>
      <c r="H262" s="260">
        <f>+CEILING(I261,0.1)</f>
        <v>29</v>
      </c>
      <c r="I262" s="161" t="s">
        <v>7</v>
      </c>
    </row>
    <row r="263" spans="1:9" s="24" customFormat="1" ht="90" customHeight="1" x14ac:dyDescent="0.3">
      <c r="A263" s="298">
        <v>24</v>
      </c>
      <c r="B263" s="299" t="s">
        <v>1183</v>
      </c>
      <c r="C263" s="155"/>
      <c r="D263" s="155"/>
      <c r="E263" s="155"/>
      <c r="F263" s="295"/>
      <c r="G263" s="295"/>
      <c r="H263" s="295"/>
      <c r="I263" s="155"/>
    </row>
    <row r="264" spans="1:9" s="24" customFormat="1" ht="24.95" customHeight="1" x14ac:dyDescent="0.3">
      <c r="A264" s="155"/>
      <c r="B264" s="281" t="s">
        <v>757</v>
      </c>
      <c r="C264" s="155">
        <v>1</v>
      </c>
      <c r="D264" s="296" t="s">
        <v>14</v>
      </c>
      <c r="E264" s="155">
        <v>1</v>
      </c>
      <c r="F264" s="295">
        <v>10</v>
      </c>
      <c r="G264" s="295"/>
      <c r="H264" s="295"/>
      <c r="I264" s="297">
        <f>+ROUND(PRODUCT(C264:H264),2)</f>
        <v>10</v>
      </c>
    </row>
    <row r="265" spans="1:9" s="24" customFormat="1" ht="24.95" customHeight="1" x14ac:dyDescent="0.3">
      <c r="A265" s="155"/>
      <c r="B265" s="281" t="s">
        <v>758</v>
      </c>
      <c r="C265" s="155">
        <v>1</v>
      </c>
      <c r="D265" s="296" t="s">
        <v>14</v>
      </c>
      <c r="E265" s="155">
        <v>1</v>
      </c>
      <c r="F265" s="295">
        <v>5</v>
      </c>
      <c r="G265" s="295"/>
      <c r="H265" s="295"/>
      <c r="I265" s="297">
        <f>+ROUND(PRODUCT(C265:H265),2)</f>
        <v>5</v>
      </c>
    </row>
    <row r="266" spans="1:9" s="24" customFormat="1" ht="24.95" customHeight="1" x14ac:dyDescent="0.3">
      <c r="A266" s="155"/>
      <c r="B266" s="281" t="s">
        <v>759</v>
      </c>
      <c r="C266" s="155">
        <v>1</v>
      </c>
      <c r="D266" s="296" t="s">
        <v>14</v>
      </c>
      <c r="E266" s="155">
        <v>1</v>
      </c>
      <c r="F266" s="295">
        <v>5</v>
      </c>
      <c r="G266" s="295"/>
      <c r="H266" s="295"/>
      <c r="I266" s="297">
        <f>+ROUND(PRODUCT(C266:H266),2)</f>
        <v>5</v>
      </c>
    </row>
    <row r="267" spans="1:9" s="24" customFormat="1" ht="24.95" customHeight="1" x14ac:dyDescent="0.3">
      <c r="A267" s="155"/>
      <c r="B267" s="257"/>
      <c r="C267" s="155"/>
      <c r="D267" s="296"/>
      <c r="E267" s="155"/>
      <c r="F267" s="295"/>
      <c r="G267" s="260"/>
      <c r="H267" s="261" t="s">
        <v>8</v>
      </c>
      <c r="I267" s="137">
        <f>SUM(I264:I266)</f>
        <v>20</v>
      </c>
    </row>
    <row r="268" spans="1:9" s="24" customFormat="1" ht="24.95" customHeight="1" x14ac:dyDescent="0.3">
      <c r="A268" s="155"/>
      <c r="B268" s="257"/>
      <c r="C268" s="155"/>
      <c r="D268" s="296"/>
      <c r="E268" s="155"/>
      <c r="F268" s="295"/>
      <c r="G268" s="261" t="s">
        <v>15</v>
      </c>
      <c r="H268" s="260">
        <f>+CEILING(I267,0.1)</f>
        <v>20</v>
      </c>
      <c r="I268" s="161" t="s">
        <v>85</v>
      </c>
    </row>
    <row r="269" spans="1:9" s="24" customFormat="1" ht="90.75" x14ac:dyDescent="0.3">
      <c r="A269" s="298">
        <v>25</v>
      </c>
      <c r="B269" s="299" t="s">
        <v>1180</v>
      </c>
      <c r="C269" s="155"/>
      <c r="D269" s="155"/>
      <c r="E269" s="155"/>
      <c r="F269" s="295"/>
      <c r="G269" s="295"/>
      <c r="H269" s="295"/>
      <c r="I269" s="155"/>
    </row>
    <row r="270" spans="1:9" s="24" customFormat="1" ht="24.95" customHeight="1" x14ac:dyDescent="0.3">
      <c r="A270" s="155"/>
      <c r="B270" s="281" t="s">
        <v>760</v>
      </c>
      <c r="C270" s="155">
        <v>1</v>
      </c>
      <c r="D270" s="296" t="s">
        <v>14</v>
      </c>
      <c r="E270" s="155">
        <v>1</v>
      </c>
      <c r="F270" s="295">
        <v>10</v>
      </c>
      <c r="G270" s="295"/>
      <c r="H270" s="295"/>
      <c r="I270" s="297">
        <f>+ROUND(PRODUCT(C270:H270),2)</f>
        <v>10</v>
      </c>
    </row>
    <row r="271" spans="1:9" s="24" customFormat="1" ht="24.95" customHeight="1" x14ac:dyDescent="0.3">
      <c r="A271" s="155"/>
      <c r="B271" s="281" t="s">
        <v>760</v>
      </c>
      <c r="C271" s="155">
        <v>1</v>
      </c>
      <c r="D271" s="296" t="s">
        <v>14</v>
      </c>
      <c r="E271" s="155">
        <v>1</v>
      </c>
      <c r="F271" s="295">
        <v>10</v>
      </c>
      <c r="G271" s="295"/>
      <c r="H271" s="295"/>
      <c r="I271" s="297">
        <f>+ROUND(PRODUCT(C271:H271),2)</f>
        <v>10</v>
      </c>
    </row>
    <row r="272" spans="1:9" s="24" customFormat="1" ht="24.95" customHeight="1" x14ac:dyDescent="0.3">
      <c r="A272" s="155"/>
      <c r="B272" s="281" t="s">
        <v>761</v>
      </c>
      <c r="C272" s="155">
        <v>1</v>
      </c>
      <c r="D272" s="296" t="s">
        <v>14</v>
      </c>
      <c r="E272" s="155">
        <v>1</v>
      </c>
      <c r="F272" s="295">
        <v>10</v>
      </c>
      <c r="G272" s="295"/>
      <c r="H272" s="295"/>
      <c r="I272" s="297">
        <f>+ROUND(PRODUCT(C272:H272),2)</f>
        <v>10</v>
      </c>
    </row>
    <row r="273" spans="1:9" s="24" customFormat="1" ht="24.95" customHeight="1" x14ac:dyDescent="0.3">
      <c r="A273" s="155"/>
      <c r="B273" s="281" t="s">
        <v>761</v>
      </c>
      <c r="C273" s="155">
        <v>1</v>
      </c>
      <c r="D273" s="296" t="s">
        <v>14</v>
      </c>
      <c r="E273" s="155">
        <v>1</v>
      </c>
      <c r="F273" s="295">
        <v>10</v>
      </c>
      <c r="G273" s="295"/>
      <c r="H273" s="295"/>
      <c r="I273" s="297">
        <f>+ROUND(PRODUCT(C273:H273),2)</f>
        <v>10</v>
      </c>
    </row>
    <row r="274" spans="1:9" s="24" customFormat="1" ht="24.95" customHeight="1" x14ac:dyDescent="0.3">
      <c r="A274" s="155"/>
      <c r="B274" s="257"/>
      <c r="C274" s="155"/>
      <c r="D274" s="296"/>
      <c r="E274" s="155"/>
      <c r="F274" s="295"/>
      <c r="G274" s="260"/>
      <c r="H274" s="261" t="s">
        <v>8</v>
      </c>
      <c r="I274" s="137">
        <f>SUM(I270:I273)</f>
        <v>40</v>
      </c>
    </row>
    <row r="275" spans="1:9" s="24" customFormat="1" ht="24.95" customHeight="1" x14ac:dyDescent="0.3">
      <c r="A275" s="155"/>
      <c r="B275" s="257"/>
      <c r="C275" s="155"/>
      <c r="D275" s="296"/>
      <c r="E275" s="155"/>
      <c r="F275" s="295"/>
      <c r="G275" s="261" t="s">
        <v>15</v>
      </c>
      <c r="H275" s="260">
        <f>+CEILING(I274,0.1)</f>
        <v>40</v>
      </c>
      <c r="I275" s="161" t="s">
        <v>85</v>
      </c>
    </row>
    <row r="276" spans="1:9" s="24" customFormat="1" ht="75" x14ac:dyDescent="0.3">
      <c r="A276" s="298">
        <v>26</v>
      </c>
      <c r="B276" s="300" t="s">
        <v>677</v>
      </c>
      <c r="C276" s="155"/>
      <c r="D276" s="155"/>
      <c r="E276" s="155"/>
      <c r="F276" s="295"/>
      <c r="G276" s="295"/>
      <c r="H276" s="295"/>
      <c r="I276" s="155"/>
    </row>
    <row r="277" spans="1:9" s="24" customFormat="1" ht="24.95" customHeight="1" x14ac:dyDescent="0.3">
      <c r="A277" s="155"/>
      <c r="B277" s="257" t="s">
        <v>587</v>
      </c>
      <c r="C277" s="155">
        <v>1</v>
      </c>
      <c r="D277" s="296" t="s">
        <v>14</v>
      </c>
      <c r="E277" s="155">
        <v>4</v>
      </c>
      <c r="F277" s="295"/>
      <c r="G277" s="295"/>
      <c r="H277" s="295"/>
      <c r="I277" s="297">
        <f t="shared" ref="I277:I282" si="13">+ROUND(PRODUCT(C277:H277),2)</f>
        <v>4</v>
      </c>
    </row>
    <row r="278" spans="1:9" s="24" customFormat="1" ht="24.95" customHeight="1" x14ac:dyDescent="0.3">
      <c r="A278" s="155"/>
      <c r="B278" s="257" t="s">
        <v>703</v>
      </c>
      <c r="C278" s="155">
        <v>1</v>
      </c>
      <c r="D278" s="296" t="s">
        <v>14</v>
      </c>
      <c r="E278" s="155">
        <v>1</v>
      </c>
      <c r="F278" s="295"/>
      <c r="G278" s="295"/>
      <c r="H278" s="295"/>
      <c r="I278" s="297">
        <f t="shared" si="13"/>
        <v>1</v>
      </c>
    </row>
    <row r="279" spans="1:9" s="24" customFormat="1" ht="24.95" customHeight="1" x14ac:dyDescent="0.3">
      <c r="A279" s="155"/>
      <c r="B279" s="257" t="s">
        <v>588</v>
      </c>
      <c r="C279" s="155">
        <v>1</v>
      </c>
      <c r="D279" s="296" t="s">
        <v>14</v>
      </c>
      <c r="E279" s="155">
        <v>1</v>
      </c>
      <c r="F279" s="295"/>
      <c r="G279" s="295"/>
      <c r="H279" s="295"/>
      <c r="I279" s="297">
        <f t="shared" si="13"/>
        <v>1</v>
      </c>
    </row>
    <row r="280" spans="1:9" s="24" customFormat="1" ht="24.95" customHeight="1" x14ac:dyDescent="0.3">
      <c r="A280" s="155"/>
      <c r="B280" s="257" t="s">
        <v>589</v>
      </c>
      <c r="C280" s="155">
        <v>1</v>
      </c>
      <c r="D280" s="296" t="s">
        <v>14</v>
      </c>
      <c r="E280" s="155">
        <v>1</v>
      </c>
      <c r="F280" s="295"/>
      <c r="G280" s="295"/>
      <c r="H280" s="295"/>
      <c r="I280" s="297">
        <f t="shared" si="13"/>
        <v>1</v>
      </c>
    </row>
    <row r="281" spans="1:9" s="24" customFormat="1" ht="24.95" customHeight="1" x14ac:dyDescent="0.3">
      <c r="A281" s="155"/>
      <c r="B281" s="257" t="s">
        <v>590</v>
      </c>
      <c r="C281" s="155">
        <v>1</v>
      </c>
      <c r="D281" s="296" t="s">
        <v>14</v>
      </c>
      <c r="E281" s="155">
        <v>1</v>
      </c>
      <c r="F281" s="295"/>
      <c r="G281" s="295"/>
      <c r="H281" s="295"/>
      <c r="I281" s="297">
        <f t="shared" si="13"/>
        <v>1</v>
      </c>
    </row>
    <row r="282" spans="1:9" s="24" customFormat="1" ht="24.95" customHeight="1" x14ac:dyDescent="0.3">
      <c r="A282" s="155"/>
      <c r="B282" s="257" t="s">
        <v>739</v>
      </c>
      <c r="C282" s="155">
        <v>1</v>
      </c>
      <c r="D282" s="296" t="s">
        <v>14</v>
      </c>
      <c r="E282" s="155">
        <v>1</v>
      </c>
      <c r="F282" s="295"/>
      <c r="G282" s="295"/>
      <c r="H282" s="295"/>
      <c r="I282" s="297">
        <f t="shared" si="13"/>
        <v>1</v>
      </c>
    </row>
    <row r="283" spans="1:9" s="24" customFormat="1" ht="24.95" customHeight="1" x14ac:dyDescent="0.3">
      <c r="A283" s="155"/>
      <c r="B283" s="257" t="s">
        <v>456</v>
      </c>
      <c r="C283" s="155">
        <v>1</v>
      </c>
      <c r="D283" s="296" t="s">
        <v>14</v>
      </c>
      <c r="E283" s="155">
        <v>2</v>
      </c>
      <c r="F283" s="295"/>
      <c r="G283" s="295"/>
      <c r="H283" s="295"/>
      <c r="I283" s="297">
        <f>+ROUND(PRODUCT(C283:H283),2)</f>
        <v>2</v>
      </c>
    </row>
    <row r="284" spans="1:9" s="24" customFormat="1" ht="24.95" customHeight="1" x14ac:dyDescent="0.3">
      <c r="A284" s="155"/>
      <c r="B284" s="257"/>
      <c r="C284" s="155"/>
      <c r="D284" s="296"/>
      <c r="E284" s="155"/>
      <c r="F284" s="295"/>
      <c r="G284" s="260"/>
      <c r="H284" s="261" t="s">
        <v>8</v>
      </c>
      <c r="I284" s="137">
        <f>SUM(I277:I283)</f>
        <v>11</v>
      </c>
    </row>
    <row r="285" spans="1:9" s="24" customFormat="1" ht="24.95" customHeight="1" x14ac:dyDescent="0.3">
      <c r="A285" s="155"/>
      <c r="B285" s="257"/>
      <c r="C285" s="155"/>
      <c r="D285" s="296"/>
      <c r="E285" s="155"/>
      <c r="F285" s="295"/>
      <c r="G285" s="261" t="s">
        <v>15</v>
      </c>
      <c r="H285" s="260">
        <f>+CEILING(I284,0.1)</f>
        <v>11</v>
      </c>
      <c r="I285" s="161" t="s">
        <v>7</v>
      </c>
    </row>
    <row r="286" spans="1:9" s="24" customFormat="1" ht="255" x14ac:dyDescent="0.3">
      <c r="A286" s="298">
        <v>27</v>
      </c>
      <c r="B286" s="300" t="s">
        <v>680</v>
      </c>
      <c r="C286" s="155"/>
      <c r="D286" s="155"/>
      <c r="E286" s="155"/>
      <c r="F286" s="295"/>
      <c r="G286" s="295"/>
      <c r="H286" s="295"/>
      <c r="I286" s="155"/>
    </row>
    <row r="287" spans="1:9" s="24" customFormat="1" ht="24.95" customHeight="1" x14ac:dyDescent="0.3">
      <c r="A287" s="155"/>
      <c r="B287" s="257" t="s">
        <v>733</v>
      </c>
      <c r="C287" s="155">
        <v>1</v>
      </c>
      <c r="D287" s="296" t="s">
        <v>14</v>
      </c>
      <c r="E287" s="155">
        <v>4</v>
      </c>
      <c r="F287" s="295"/>
      <c r="G287" s="295"/>
      <c r="H287" s="295"/>
      <c r="I287" s="297">
        <f>+ROUND(PRODUCT(C287:H287),2)</f>
        <v>4</v>
      </c>
    </row>
    <row r="288" spans="1:9" s="24" customFormat="1" ht="24.95" customHeight="1" x14ac:dyDescent="0.3">
      <c r="A288" s="155"/>
      <c r="B288" s="257"/>
      <c r="C288" s="155"/>
      <c r="D288" s="296"/>
      <c r="E288" s="155"/>
      <c r="F288" s="295"/>
      <c r="G288" s="260"/>
      <c r="H288" s="261" t="s">
        <v>8</v>
      </c>
      <c r="I288" s="137">
        <f>SUM(I287)</f>
        <v>4</v>
      </c>
    </row>
    <row r="289" spans="1:9" s="24" customFormat="1" ht="24.95" customHeight="1" x14ac:dyDescent="0.3">
      <c r="A289" s="155"/>
      <c r="B289" s="257"/>
      <c r="C289" s="155"/>
      <c r="D289" s="296"/>
      <c r="E289" s="155"/>
      <c r="F289" s="295"/>
      <c r="G289" s="261" t="s">
        <v>15</v>
      </c>
      <c r="H289" s="260">
        <f>+CEILING(I288,0.1)</f>
        <v>4</v>
      </c>
      <c r="I289" s="161" t="s">
        <v>7</v>
      </c>
    </row>
    <row r="290" spans="1:9" s="24" customFormat="1" ht="135" x14ac:dyDescent="0.3">
      <c r="A290" s="298">
        <v>28</v>
      </c>
      <c r="B290" s="300" t="s">
        <v>1181</v>
      </c>
      <c r="C290" s="155"/>
      <c r="D290" s="155"/>
      <c r="E290" s="155"/>
      <c r="F290" s="295"/>
      <c r="G290" s="295"/>
      <c r="H290" s="295"/>
      <c r="I290" s="155"/>
    </row>
    <row r="291" spans="1:9" s="24" customFormat="1" ht="24.95" customHeight="1" x14ac:dyDescent="0.3">
      <c r="A291" s="155"/>
      <c r="B291" s="257" t="s">
        <v>587</v>
      </c>
      <c r="C291" s="155">
        <v>1</v>
      </c>
      <c r="D291" s="296" t="s">
        <v>14</v>
      </c>
      <c r="E291" s="155">
        <v>5</v>
      </c>
      <c r="F291" s="295"/>
      <c r="G291" s="295"/>
      <c r="H291" s="295"/>
      <c r="I291" s="297">
        <f>+ROUND(PRODUCT(C291:H291),2)</f>
        <v>5</v>
      </c>
    </row>
    <row r="292" spans="1:9" s="24" customFormat="1" ht="24.95" customHeight="1" x14ac:dyDescent="0.3">
      <c r="A292" s="155"/>
      <c r="B292" s="257" t="s">
        <v>588</v>
      </c>
      <c r="C292" s="155">
        <v>1</v>
      </c>
      <c r="D292" s="296" t="s">
        <v>14</v>
      </c>
      <c r="E292" s="155">
        <v>2</v>
      </c>
      <c r="F292" s="295"/>
      <c r="G292" s="295"/>
      <c r="H292" s="295"/>
      <c r="I292" s="297">
        <f>+ROUND(PRODUCT(C292:H292),2)</f>
        <v>2</v>
      </c>
    </row>
    <row r="293" spans="1:9" s="24" customFormat="1" ht="24.95" customHeight="1" x14ac:dyDescent="0.3">
      <c r="A293" s="155"/>
      <c r="B293" s="257" t="s">
        <v>589</v>
      </c>
      <c r="C293" s="155">
        <v>1</v>
      </c>
      <c r="D293" s="296" t="s">
        <v>14</v>
      </c>
      <c r="E293" s="155">
        <v>2</v>
      </c>
      <c r="F293" s="295"/>
      <c r="G293" s="295"/>
      <c r="H293" s="295"/>
      <c r="I293" s="297">
        <f>+ROUND(PRODUCT(C293:H293),2)</f>
        <v>2</v>
      </c>
    </row>
    <row r="294" spans="1:9" s="24" customFormat="1" ht="24.95" customHeight="1" x14ac:dyDescent="0.3">
      <c r="A294" s="155"/>
      <c r="B294" s="257" t="s">
        <v>739</v>
      </c>
      <c r="C294" s="155">
        <v>1</v>
      </c>
      <c r="D294" s="296" t="s">
        <v>14</v>
      </c>
      <c r="E294" s="155">
        <v>1</v>
      </c>
      <c r="F294" s="295"/>
      <c r="G294" s="295"/>
      <c r="H294" s="295"/>
      <c r="I294" s="297">
        <f>+ROUND(PRODUCT(C294:H294),2)</f>
        <v>1</v>
      </c>
    </row>
    <row r="295" spans="1:9" s="24" customFormat="1" ht="24.95" customHeight="1" x14ac:dyDescent="0.3">
      <c r="A295" s="155"/>
      <c r="B295" s="257" t="s">
        <v>728</v>
      </c>
      <c r="C295" s="155">
        <v>1</v>
      </c>
      <c r="D295" s="296" t="s">
        <v>14</v>
      </c>
      <c r="E295" s="155">
        <v>2</v>
      </c>
      <c r="F295" s="295"/>
      <c r="G295" s="295"/>
      <c r="H295" s="295"/>
      <c r="I295" s="297">
        <f>+ROUND(PRODUCT(C295:H295),2)</f>
        <v>2</v>
      </c>
    </row>
    <row r="296" spans="1:9" s="24" customFormat="1" ht="24.95" customHeight="1" x14ac:dyDescent="0.3">
      <c r="A296" s="155"/>
      <c r="B296" s="257"/>
      <c r="C296" s="155"/>
      <c r="D296" s="296"/>
      <c r="E296" s="155"/>
      <c r="F296" s="295"/>
      <c r="G296" s="260"/>
      <c r="H296" s="261" t="s">
        <v>8</v>
      </c>
      <c r="I296" s="137">
        <f>SUM(I291:I295)</f>
        <v>12</v>
      </c>
    </row>
    <row r="297" spans="1:9" s="24" customFormat="1" ht="24.95" customHeight="1" x14ac:dyDescent="0.3">
      <c r="A297" s="155"/>
      <c r="B297" s="257"/>
      <c r="C297" s="155"/>
      <c r="D297" s="296"/>
      <c r="E297" s="155"/>
      <c r="F297" s="295"/>
      <c r="G297" s="261" t="s">
        <v>15</v>
      </c>
      <c r="H297" s="260">
        <f>+CEILING(I296,0.1)</f>
        <v>12</v>
      </c>
      <c r="I297" s="161" t="s">
        <v>7</v>
      </c>
    </row>
    <row r="298" spans="1:9" s="24" customFormat="1" ht="120" x14ac:dyDescent="0.3">
      <c r="A298" s="298">
        <v>29</v>
      </c>
      <c r="B298" s="300" t="s">
        <v>681</v>
      </c>
      <c r="C298" s="155"/>
      <c r="D298" s="155"/>
      <c r="E298" s="155"/>
      <c r="F298" s="295"/>
      <c r="G298" s="295"/>
      <c r="H298" s="295"/>
      <c r="I298" s="155"/>
    </row>
    <row r="299" spans="1:9" s="24" customFormat="1" ht="24.95" customHeight="1" x14ac:dyDescent="0.3">
      <c r="A299" s="155"/>
      <c r="B299" s="276" t="s">
        <v>1171</v>
      </c>
      <c r="C299" s="155"/>
      <c r="D299" s="155"/>
      <c r="E299" s="155"/>
      <c r="F299" s="295"/>
      <c r="G299" s="295"/>
      <c r="H299" s="295"/>
      <c r="I299" s="155"/>
    </row>
    <row r="300" spans="1:9" s="24" customFormat="1" ht="24.95" customHeight="1" x14ac:dyDescent="0.3">
      <c r="A300" s="155"/>
      <c r="B300" s="257" t="s">
        <v>587</v>
      </c>
      <c r="C300" s="155">
        <v>1</v>
      </c>
      <c r="D300" s="296" t="s">
        <v>14</v>
      </c>
      <c r="E300" s="155">
        <v>6</v>
      </c>
      <c r="F300" s="295"/>
      <c r="G300" s="295"/>
      <c r="H300" s="295"/>
      <c r="I300" s="297">
        <f>+ROUND(PRODUCT(C300:H300),2)</f>
        <v>6</v>
      </c>
    </row>
    <row r="301" spans="1:9" s="24" customFormat="1" ht="24.95" customHeight="1" x14ac:dyDescent="0.3">
      <c r="A301" s="155"/>
      <c r="B301" s="257" t="s">
        <v>588</v>
      </c>
      <c r="C301" s="155">
        <v>1</v>
      </c>
      <c r="D301" s="296" t="s">
        <v>14</v>
      </c>
      <c r="E301" s="155">
        <v>2</v>
      </c>
      <c r="F301" s="295"/>
      <c r="G301" s="295"/>
      <c r="H301" s="295"/>
      <c r="I301" s="297">
        <f>+ROUND(PRODUCT(C301:H301),2)</f>
        <v>2</v>
      </c>
    </row>
    <row r="302" spans="1:9" s="24" customFormat="1" ht="24.95" customHeight="1" x14ac:dyDescent="0.3">
      <c r="A302" s="155"/>
      <c r="B302" s="257" t="s">
        <v>589</v>
      </c>
      <c r="C302" s="155">
        <v>1</v>
      </c>
      <c r="D302" s="296" t="s">
        <v>14</v>
      </c>
      <c r="E302" s="155">
        <v>2</v>
      </c>
      <c r="F302" s="295"/>
      <c r="G302" s="295"/>
      <c r="H302" s="295"/>
      <c r="I302" s="297">
        <f>+ROUND(PRODUCT(C302:H302),2)</f>
        <v>2</v>
      </c>
    </row>
    <row r="303" spans="1:9" s="24" customFormat="1" ht="24.95" customHeight="1" x14ac:dyDescent="0.3">
      <c r="A303" s="155"/>
      <c r="B303" s="257" t="s">
        <v>739</v>
      </c>
      <c r="C303" s="155">
        <v>1</v>
      </c>
      <c r="D303" s="296" t="s">
        <v>14</v>
      </c>
      <c r="E303" s="155">
        <v>1</v>
      </c>
      <c r="F303" s="295"/>
      <c r="G303" s="295"/>
      <c r="H303" s="295"/>
      <c r="I303" s="297">
        <f>+ROUND(PRODUCT(C303:H303),2)</f>
        <v>1</v>
      </c>
    </row>
    <row r="304" spans="1:9" s="24" customFormat="1" ht="24.95" customHeight="1" x14ac:dyDescent="0.3">
      <c r="A304" s="155"/>
      <c r="B304" s="257"/>
      <c r="C304" s="155"/>
      <c r="D304" s="296"/>
      <c r="E304" s="155"/>
      <c r="F304" s="295"/>
      <c r="G304" s="260"/>
      <c r="H304" s="261" t="s">
        <v>8</v>
      </c>
      <c r="I304" s="137">
        <f>SUM(I300:I303)</f>
        <v>11</v>
      </c>
    </row>
    <row r="305" spans="1:9" s="24" customFormat="1" ht="24.95" customHeight="1" x14ac:dyDescent="0.3">
      <c r="A305" s="155"/>
      <c r="B305" s="257"/>
      <c r="C305" s="155"/>
      <c r="D305" s="296"/>
      <c r="E305" s="155"/>
      <c r="F305" s="295"/>
      <c r="G305" s="261" t="s">
        <v>15</v>
      </c>
      <c r="H305" s="260">
        <f>+CEILING(I304,0.1)</f>
        <v>11</v>
      </c>
      <c r="I305" s="161" t="s">
        <v>7</v>
      </c>
    </row>
    <row r="306" spans="1:9" s="24" customFormat="1" ht="60" x14ac:dyDescent="0.3">
      <c r="A306" s="298">
        <v>30</v>
      </c>
      <c r="B306" s="300" t="s">
        <v>1182</v>
      </c>
      <c r="C306" s="155"/>
      <c r="D306" s="155"/>
      <c r="E306" s="155"/>
      <c r="F306" s="295"/>
      <c r="G306" s="295"/>
      <c r="H306" s="295"/>
      <c r="I306" s="155"/>
    </row>
    <row r="307" spans="1:9" s="24" customFormat="1" ht="24.95" customHeight="1" x14ac:dyDescent="0.3">
      <c r="A307" s="155"/>
      <c r="B307" s="257" t="s">
        <v>587</v>
      </c>
      <c r="C307" s="155">
        <v>1</v>
      </c>
      <c r="D307" s="296" t="s">
        <v>14</v>
      </c>
      <c r="E307" s="155">
        <v>6</v>
      </c>
      <c r="F307" s="295"/>
      <c r="G307" s="295"/>
      <c r="H307" s="295"/>
      <c r="I307" s="297">
        <f>+ROUND(PRODUCT(C307:H307),2)</f>
        <v>6</v>
      </c>
    </row>
    <row r="308" spans="1:9" s="24" customFormat="1" ht="24.95" customHeight="1" x14ac:dyDescent="0.3">
      <c r="A308" s="155"/>
      <c r="B308" s="257" t="s">
        <v>588</v>
      </c>
      <c r="C308" s="155">
        <v>1</v>
      </c>
      <c r="D308" s="296" t="s">
        <v>14</v>
      </c>
      <c r="E308" s="155">
        <v>2</v>
      </c>
      <c r="F308" s="295"/>
      <c r="G308" s="295"/>
      <c r="H308" s="295"/>
      <c r="I308" s="297">
        <f>+ROUND(PRODUCT(C308:H308),2)</f>
        <v>2</v>
      </c>
    </row>
    <row r="309" spans="1:9" s="24" customFormat="1" ht="24.95" customHeight="1" x14ac:dyDescent="0.3">
      <c r="A309" s="155"/>
      <c r="B309" s="257" t="s">
        <v>589</v>
      </c>
      <c r="C309" s="155">
        <v>1</v>
      </c>
      <c r="D309" s="296" t="s">
        <v>14</v>
      </c>
      <c r="E309" s="155">
        <v>2</v>
      </c>
      <c r="F309" s="295"/>
      <c r="G309" s="295"/>
      <c r="H309" s="295"/>
      <c r="I309" s="297">
        <f>+ROUND(PRODUCT(C309:H309),2)</f>
        <v>2</v>
      </c>
    </row>
    <row r="310" spans="1:9" s="24" customFormat="1" ht="24.95" customHeight="1" x14ac:dyDescent="0.3">
      <c r="A310" s="155"/>
      <c r="B310" s="257" t="s">
        <v>739</v>
      </c>
      <c r="C310" s="155">
        <v>1</v>
      </c>
      <c r="D310" s="296" t="s">
        <v>14</v>
      </c>
      <c r="E310" s="155">
        <v>1</v>
      </c>
      <c r="F310" s="295"/>
      <c r="G310" s="295"/>
      <c r="H310" s="295"/>
      <c r="I310" s="297">
        <f>+ROUND(PRODUCT(C310:H310),2)</f>
        <v>1</v>
      </c>
    </row>
    <row r="311" spans="1:9" s="24" customFormat="1" ht="24.95" customHeight="1" x14ac:dyDescent="0.3">
      <c r="A311" s="155"/>
      <c r="B311" s="257"/>
      <c r="C311" s="155"/>
      <c r="D311" s="296"/>
      <c r="E311" s="155"/>
      <c r="F311" s="295"/>
      <c r="G311" s="260"/>
      <c r="H311" s="261" t="s">
        <v>8</v>
      </c>
      <c r="I311" s="137">
        <f>SUM(I307:I310)</f>
        <v>11</v>
      </c>
    </row>
    <row r="312" spans="1:9" s="24" customFormat="1" ht="24.95" customHeight="1" x14ac:dyDescent="0.3">
      <c r="A312" s="155"/>
      <c r="B312" s="257"/>
      <c r="C312" s="155"/>
      <c r="D312" s="296"/>
      <c r="E312" s="155"/>
      <c r="F312" s="295"/>
      <c r="G312" s="261" t="s">
        <v>15</v>
      </c>
      <c r="H312" s="260">
        <f>+CEILING(I311,0.1)</f>
        <v>11</v>
      </c>
      <c r="I312" s="161" t="s">
        <v>7</v>
      </c>
    </row>
    <row r="313" spans="1:9" s="24" customFormat="1" ht="60" x14ac:dyDescent="0.3">
      <c r="A313" s="298">
        <v>31</v>
      </c>
      <c r="B313" s="300" t="s">
        <v>1184</v>
      </c>
      <c r="C313" s="155"/>
      <c r="D313" s="155"/>
      <c r="E313" s="155"/>
      <c r="F313" s="295"/>
      <c r="G313" s="295"/>
      <c r="H313" s="295"/>
      <c r="I313" s="155"/>
    </row>
    <row r="314" spans="1:9" s="24" customFormat="1" ht="24.95" customHeight="1" x14ac:dyDescent="0.3">
      <c r="A314" s="155"/>
      <c r="B314" s="257" t="s">
        <v>587</v>
      </c>
      <c r="C314" s="155">
        <v>1</v>
      </c>
      <c r="D314" s="296" t="s">
        <v>14</v>
      </c>
      <c r="E314" s="155">
        <v>2</v>
      </c>
      <c r="F314" s="295"/>
      <c r="G314" s="295"/>
      <c r="H314" s="295"/>
      <c r="I314" s="297">
        <f>+ROUND(PRODUCT(C314:H314),2)</f>
        <v>2</v>
      </c>
    </row>
    <row r="315" spans="1:9" s="24" customFormat="1" ht="24.95" customHeight="1" x14ac:dyDescent="0.3">
      <c r="A315" s="155"/>
      <c r="B315" s="257" t="s">
        <v>588</v>
      </c>
      <c r="C315" s="155">
        <v>1</v>
      </c>
      <c r="D315" s="296" t="s">
        <v>14</v>
      </c>
      <c r="E315" s="155">
        <v>2</v>
      </c>
      <c r="F315" s="295"/>
      <c r="G315" s="295"/>
      <c r="H315" s="295"/>
      <c r="I315" s="297">
        <f>+ROUND(PRODUCT(C315:H315),2)</f>
        <v>2</v>
      </c>
    </row>
    <row r="316" spans="1:9" s="24" customFormat="1" ht="24.95" customHeight="1" x14ac:dyDescent="0.3">
      <c r="A316" s="155"/>
      <c r="B316" s="257"/>
      <c r="C316" s="155"/>
      <c r="D316" s="296"/>
      <c r="E316" s="155"/>
      <c r="F316" s="295"/>
      <c r="G316" s="260"/>
      <c r="H316" s="261" t="s">
        <v>8</v>
      </c>
      <c r="I316" s="137">
        <f>SUM(I314:I315)</f>
        <v>4</v>
      </c>
    </row>
    <row r="317" spans="1:9" s="24" customFormat="1" ht="24.95" customHeight="1" x14ac:dyDescent="0.3">
      <c r="A317" s="155"/>
      <c r="B317" s="257"/>
      <c r="C317" s="155"/>
      <c r="D317" s="296"/>
      <c r="E317" s="155"/>
      <c r="F317" s="295"/>
      <c r="G317" s="261" t="s">
        <v>15</v>
      </c>
      <c r="H317" s="260">
        <f>+CEILING(I316,0.1)</f>
        <v>4</v>
      </c>
      <c r="I317" s="161" t="s">
        <v>7</v>
      </c>
    </row>
    <row r="318" spans="1:9" s="24" customFormat="1" ht="90.75" x14ac:dyDescent="0.3">
      <c r="A318" s="298">
        <v>32</v>
      </c>
      <c r="B318" s="335" t="s">
        <v>1185</v>
      </c>
      <c r="C318" s="155"/>
      <c r="D318" s="296"/>
      <c r="E318" s="155"/>
      <c r="F318" s="295"/>
      <c r="G318" s="295"/>
      <c r="H318" s="295"/>
      <c r="I318" s="297"/>
    </row>
    <row r="319" spans="1:9" s="24" customFormat="1" ht="24.95" customHeight="1" x14ac:dyDescent="0.3">
      <c r="A319" s="155"/>
      <c r="B319" s="257" t="s">
        <v>684</v>
      </c>
      <c r="C319" s="155">
        <v>1</v>
      </c>
      <c r="D319" s="296" t="s">
        <v>14</v>
      </c>
      <c r="E319" s="155">
        <v>2</v>
      </c>
      <c r="F319" s="295"/>
      <c r="G319" s="295"/>
      <c r="H319" s="295"/>
      <c r="I319" s="297">
        <f>+ROUND(PRODUCT(C319:H319),2)</f>
        <v>2</v>
      </c>
    </row>
    <row r="320" spans="1:9" s="24" customFormat="1" ht="24.95" customHeight="1" x14ac:dyDescent="0.3">
      <c r="A320" s="155"/>
      <c r="B320" s="257"/>
      <c r="C320" s="155"/>
      <c r="D320" s="296"/>
      <c r="E320" s="155"/>
      <c r="F320" s="295"/>
      <c r="G320" s="260"/>
      <c r="H320" s="261" t="s">
        <v>8</v>
      </c>
      <c r="I320" s="137">
        <f>SUM(I319:I319)</f>
        <v>2</v>
      </c>
    </row>
    <row r="321" spans="1:9" s="24" customFormat="1" ht="24.95" customHeight="1" x14ac:dyDescent="0.3">
      <c r="A321" s="155"/>
      <c r="B321" s="263"/>
      <c r="C321" s="155"/>
      <c r="D321" s="155"/>
      <c r="E321" s="155"/>
      <c r="F321" s="295"/>
      <c r="G321" s="261" t="s">
        <v>15</v>
      </c>
      <c r="H321" s="260">
        <f>+CEILING(I320,0.1)</f>
        <v>2</v>
      </c>
      <c r="I321" s="161" t="s">
        <v>7</v>
      </c>
    </row>
    <row r="322" spans="1:9" s="24" customFormat="1" ht="51.75" customHeight="1" x14ac:dyDescent="0.3">
      <c r="A322" s="298">
        <v>33</v>
      </c>
      <c r="B322" s="335" t="s">
        <v>1186</v>
      </c>
      <c r="C322" s="155"/>
      <c r="D322" s="296"/>
      <c r="E322" s="155"/>
      <c r="F322" s="295"/>
      <c r="G322" s="295"/>
      <c r="H322" s="295"/>
      <c r="I322" s="297"/>
    </row>
    <row r="323" spans="1:9" s="24" customFormat="1" ht="24.95" customHeight="1" x14ac:dyDescent="0.3">
      <c r="A323" s="155"/>
      <c r="B323" s="257" t="s">
        <v>588</v>
      </c>
      <c r="C323" s="155">
        <v>1</v>
      </c>
      <c r="D323" s="296" t="s">
        <v>14</v>
      </c>
      <c r="E323" s="155">
        <v>2</v>
      </c>
      <c r="F323" s="295"/>
      <c r="G323" s="295"/>
      <c r="H323" s="295"/>
      <c r="I323" s="297">
        <f>+ROUND(PRODUCT(C323:H323),2)</f>
        <v>2</v>
      </c>
    </row>
    <row r="324" spans="1:9" s="24" customFormat="1" ht="24.95" customHeight="1" x14ac:dyDescent="0.3">
      <c r="A324" s="155"/>
      <c r="B324" s="257" t="s">
        <v>589</v>
      </c>
      <c r="C324" s="155">
        <v>1</v>
      </c>
      <c r="D324" s="296" t="s">
        <v>14</v>
      </c>
      <c r="E324" s="155">
        <v>2</v>
      </c>
      <c r="F324" s="295"/>
      <c r="G324" s="295"/>
      <c r="H324" s="295"/>
      <c r="I324" s="297">
        <f>+ROUND(PRODUCT(C324:H324),2)</f>
        <v>2</v>
      </c>
    </row>
    <row r="325" spans="1:9" s="24" customFormat="1" ht="24.95" customHeight="1" x14ac:dyDescent="0.3">
      <c r="A325" s="155"/>
      <c r="B325" s="257"/>
      <c r="C325" s="155"/>
      <c r="D325" s="296"/>
      <c r="E325" s="155"/>
      <c r="F325" s="295"/>
      <c r="G325" s="260"/>
      <c r="H325" s="261" t="s">
        <v>8</v>
      </c>
      <c r="I325" s="137">
        <f>SUM(I323:I324)</f>
        <v>4</v>
      </c>
    </row>
    <row r="326" spans="1:9" s="24" customFormat="1" ht="24.95" customHeight="1" x14ac:dyDescent="0.3">
      <c r="A326" s="155"/>
      <c r="B326" s="263"/>
      <c r="C326" s="155"/>
      <c r="D326" s="155"/>
      <c r="E326" s="155"/>
      <c r="F326" s="295"/>
      <c r="G326" s="261" t="s">
        <v>15</v>
      </c>
      <c r="H326" s="260">
        <f>+CEILING(I325,0.1)</f>
        <v>4</v>
      </c>
      <c r="I326" s="161" t="s">
        <v>7</v>
      </c>
    </row>
    <row r="327" spans="1:9" s="24" customFormat="1" ht="65.25" customHeight="1" x14ac:dyDescent="0.3">
      <c r="A327" s="298">
        <v>34</v>
      </c>
      <c r="B327" s="335" t="s">
        <v>1188</v>
      </c>
      <c r="C327" s="155"/>
      <c r="D327" s="296"/>
      <c r="E327" s="155"/>
      <c r="F327" s="295"/>
      <c r="G327" s="295"/>
      <c r="H327" s="295"/>
      <c r="I327" s="297"/>
    </row>
    <row r="328" spans="1:9" s="24" customFormat="1" ht="24.95" customHeight="1" x14ac:dyDescent="0.3">
      <c r="A328" s="155"/>
      <c r="B328" s="257" t="s">
        <v>588</v>
      </c>
      <c r="C328" s="155">
        <v>1</v>
      </c>
      <c r="D328" s="296" t="s">
        <v>14</v>
      </c>
      <c r="E328" s="155">
        <v>2</v>
      </c>
      <c r="F328" s="295"/>
      <c r="G328" s="295">
        <v>10</v>
      </c>
      <c r="H328" s="295"/>
      <c r="I328" s="297">
        <f>+ROUND(PRODUCT(C328:H328),2)</f>
        <v>20</v>
      </c>
    </row>
    <row r="329" spans="1:9" s="24" customFormat="1" ht="24.95" customHeight="1" x14ac:dyDescent="0.3">
      <c r="A329" s="155"/>
      <c r="B329" s="257" t="s">
        <v>589</v>
      </c>
      <c r="C329" s="155">
        <v>1</v>
      </c>
      <c r="D329" s="296" t="s">
        <v>14</v>
      </c>
      <c r="E329" s="155">
        <v>2</v>
      </c>
      <c r="F329" s="295"/>
      <c r="G329" s="295">
        <v>15</v>
      </c>
      <c r="H329" s="295"/>
      <c r="I329" s="297">
        <f>+ROUND(PRODUCT(C329:H329),2)</f>
        <v>30</v>
      </c>
    </row>
    <row r="330" spans="1:9" s="24" customFormat="1" ht="24.95" customHeight="1" x14ac:dyDescent="0.3">
      <c r="A330" s="155"/>
      <c r="B330" s="257"/>
      <c r="C330" s="155"/>
      <c r="D330" s="296"/>
      <c r="E330" s="155"/>
      <c r="F330" s="295"/>
      <c r="G330" s="260"/>
      <c r="H330" s="261" t="s">
        <v>8</v>
      </c>
      <c r="I330" s="137">
        <f>SUM(I328:I329)</f>
        <v>50</v>
      </c>
    </row>
    <row r="331" spans="1:9" s="24" customFormat="1" ht="24.95" customHeight="1" x14ac:dyDescent="0.3">
      <c r="A331" s="155"/>
      <c r="B331" s="263"/>
      <c r="C331" s="155"/>
      <c r="D331" s="155"/>
      <c r="E331" s="155"/>
      <c r="F331" s="295"/>
      <c r="G331" s="261" t="s">
        <v>15</v>
      </c>
      <c r="H331" s="260">
        <f>+CEILING(I330,0.1)</f>
        <v>50</v>
      </c>
      <c r="I331" s="161" t="s">
        <v>85</v>
      </c>
    </row>
    <row r="332" spans="1:9" s="24" customFormat="1" ht="24.95" customHeight="1" x14ac:dyDescent="0.3">
      <c r="A332" s="298">
        <v>35</v>
      </c>
      <c r="B332" s="235" t="s">
        <v>762</v>
      </c>
      <c r="C332" s="155"/>
      <c r="D332" s="296"/>
      <c r="E332" s="155"/>
      <c r="F332" s="295"/>
      <c r="G332" s="295"/>
      <c r="H332" s="295"/>
      <c r="I332" s="297"/>
    </row>
    <row r="333" spans="1:9" s="24" customFormat="1" ht="24.95" customHeight="1" x14ac:dyDescent="0.3">
      <c r="A333" s="155"/>
      <c r="B333" s="257" t="s">
        <v>587</v>
      </c>
      <c r="C333" s="155">
        <v>1</v>
      </c>
      <c r="D333" s="296" t="s">
        <v>14</v>
      </c>
      <c r="E333" s="155">
        <v>2</v>
      </c>
      <c r="F333" s="295"/>
      <c r="G333" s="295"/>
      <c r="H333" s="295"/>
      <c r="I333" s="297">
        <f>+ROUND(PRODUCT(C333:H333),2)</f>
        <v>2</v>
      </c>
    </row>
    <row r="334" spans="1:9" s="24" customFormat="1" ht="24.95" customHeight="1" x14ac:dyDescent="0.3">
      <c r="A334" s="155"/>
      <c r="B334" s="257"/>
      <c r="C334" s="155"/>
      <c r="D334" s="296"/>
      <c r="E334" s="155"/>
      <c r="F334" s="295"/>
      <c r="G334" s="260"/>
      <c r="H334" s="261" t="s">
        <v>8</v>
      </c>
      <c r="I334" s="137">
        <f>SUM(I333:I333)</f>
        <v>2</v>
      </c>
    </row>
    <row r="335" spans="1:9" s="24" customFormat="1" ht="24.95" customHeight="1" x14ac:dyDescent="0.3">
      <c r="A335" s="155"/>
      <c r="B335" s="263"/>
      <c r="C335" s="155"/>
      <c r="D335" s="155"/>
      <c r="E335" s="155"/>
      <c r="F335" s="295"/>
      <c r="G335" s="261" t="s">
        <v>15</v>
      </c>
      <c r="H335" s="260">
        <f>+CEILING(I334,0.1)</f>
        <v>2</v>
      </c>
      <c r="I335" s="161" t="s">
        <v>7</v>
      </c>
    </row>
    <row r="336" spans="1:9" s="24" customFormat="1" ht="41.25" customHeight="1" x14ac:dyDescent="0.3">
      <c r="A336" s="298">
        <v>36</v>
      </c>
      <c r="B336" s="336" t="s">
        <v>1162</v>
      </c>
      <c r="C336" s="155"/>
      <c r="D336" s="296"/>
      <c r="E336" s="155"/>
      <c r="F336" s="295"/>
      <c r="G336" s="295"/>
      <c r="H336" s="295"/>
      <c r="I336" s="297"/>
    </row>
    <row r="337" spans="1:9" s="24" customFormat="1" ht="24.95" customHeight="1" x14ac:dyDescent="0.3">
      <c r="A337" s="155"/>
      <c r="B337" s="257" t="s">
        <v>688</v>
      </c>
      <c r="C337" s="155">
        <v>1</v>
      </c>
      <c r="D337" s="296" t="s">
        <v>14</v>
      </c>
      <c r="E337" s="155">
        <v>1</v>
      </c>
      <c r="F337" s="295">
        <v>12</v>
      </c>
      <c r="G337" s="295">
        <v>5.8</v>
      </c>
      <c r="H337" s="295">
        <v>7.4999999999999997E-2</v>
      </c>
      <c r="I337" s="297">
        <f>+ROUND(PRODUCT(C337:H337),2)</f>
        <v>5.22</v>
      </c>
    </row>
    <row r="338" spans="1:9" s="24" customFormat="1" ht="24.95" customHeight="1" x14ac:dyDescent="0.3">
      <c r="A338" s="155"/>
      <c r="B338" s="257"/>
      <c r="C338" s="155"/>
      <c r="D338" s="296"/>
      <c r="E338" s="155"/>
      <c r="F338" s="295"/>
      <c r="G338" s="260"/>
      <c r="H338" s="261" t="s">
        <v>8</v>
      </c>
      <c r="I338" s="137">
        <f>SUM(I337:I337)</f>
        <v>5.22</v>
      </c>
    </row>
    <row r="339" spans="1:9" s="24" customFormat="1" ht="24.95" customHeight="1" x14ac:dyDescent="0.3">
      <c r="A339" s="155"/>
      <c r="B339" s="263"/>
      <c r="C339" s="155"/>
      <c r="D339" s="155"/>
      <c r="E339" s="155"/>
      <c r="F339" s="295"/>
      <c r="G339" s="261" t="s">
        <v>15</v>
      </c>
      <c r="H339" s="260">
        <f>+CEILING(I338,0.1)</f>
        <v>5.3000000000000007</v>
      </c>
      <c r="I339" s="161" t="s">
        <v>213</v>
      </c>
    </row>
    <row r="340" spans="1:9" s="24" customFormat="1" ht="38.25" customHeight="1" x14ac:dyDescent="0.3">
      <c r="A340" s="298">
        <v>37</v>
      </c>
      <c r="B340" s="337" t="s">
        <v>1163</v>
      </c>
      <c r="C340" s="155"/>
      <c r="D340" s="296"/>
      <c r="E340" s="155"/>
      <c r="F340" s="295"/>
      <c r="G340" s="295"/>
      <c r="H340" s="295"/>
      <c r="I340" s="297"/>
    </row>
    <row r="341" spans="1:9" s="24" customFormat="1" ht="24.95" customHeight="1" x14ac:dyDescent="0.3">
      <c r="A341" s="155"/>
      <c r="B341" s="257" t="s">
        <v>688</v>
      </c>
      <c r="C341" s="155">
        <v>1</v>
      </c>
      <c r="D341" s="296" t="s">
        <v>14</v>
      </c>
      <c r="E341" s="155">
        <v>1</v>
      </c>
      <c r="F341" s="295">
        <f>+$F$337</f>
        <v>12</v>
      </c>
      <c r="G341" s="295">
        <f>+$G$337</f>
        <v>5.8</v>
      </c>
      <c r="H341" s="295">
        <v>7.4999999999999997E-2</v>
      </c>
      <c r="I341" s="297">
        <f>+ROUND(PRODUCT(C341:H341),2)</f>
        <v>5.22</v>
      </c>
    </row>
    <row r="342" spans="1:9" s="24" customFormat="1" ht="24.95" customHeight="1" x14ac:dyDescent="0.3">
      <c r="A342" s="155"/>
      <c r="B342" s="257"/>
      <c r="C342" s="155"/>
      <c r="D342" s="296"/>
      <c r="E342" s="155"/>
      <c r="F342" s="295"/>
      <c r="G342" s="260"/>
      <c r="H342" s="261" t="s">
        <v>8</v>
      </c>
      <c r="I342" s="137">
        <f>SUM(I341:I341)</f>
        <v>5.22</v>
      </c>
    </row>
    <row r="343" spans="1:9" s="24" customFormat="1" ht="24.95" customHeight="1" x14ac:dyDescent="0.3">
      <c r="A343" s="155"/>
      <c r="B343" s="263"/>
      <c r="C343" s="155"/>
      <c r="D343" s="155"/>
      <c r="E343" s="155"/>
      <c r="F343" s="295"/>
      <c r="G343" s="261" t="s">
        <v>15</v>
      </c>
      <c r="H343" s="260">
        <f>+CEILING(I342,0.1)</f>
        <v>5.3000000000000007</v>
      </c>
      <c r="I343" s="161" t="s">
        <v>213</v>
      </c>
    </row>
    <row r="344" spans="1:9" s="24" customFormat="1" ht="42" customHeight="1" x14ac:dyDescent="0.3">
      <c r="A344" s="298">
        <v>38</v>
      </c>
      <c r="B344" s="337" t="s">
        <v>1164</v>
      </c>
      <c r="C344" s="155"/>
      <c r="D344" s="296"/>
      <c r="E344" s="155"/>
      <c r="F344" s="295"/>
      <c r="G344" s="295"/>
      <c r="H344" s="295"/>
      <c r="I344" s="297"/>
    </row>
    <row r="345" spans="1:9" s="24" customFormat="1" ht="24.95" customHeight="1" x14ac:dyDescent="0.3">
      <c r="A345" s="155"/>
      <c r="B345" s="257" t="s">
        <v>688</v>
      </c>
      <c r="C345" s="155">
        <v>1</v>
      </c>
      <c r="D345" s="296" t="s">
        <v>14</v>
      </c>
      <c r="E345" s="155">
        <v>1</v>
      </c>
      <c r="F345" s="295">
        <f>+$F$337</f>
        <v>12</v>
      </c>
      <c r="G345" s="295">
        <f>+$G$337</f>
        <v>5.8</v>
      </c>
      <c r="H345" s="295"/>
      <c r="I345" s="297">
        <f>+ROUND(PRODUCT(C345:H345),2)</f>
        <v>69.599999999999994</v>
      </c>
    </row>
    <row r="346" spans="1:9" s="24" customFormat="1" ht="24.95" customHeight="1" x14ac:dyDescent="0.3">
      <c r="A346" s="155"/>
      <c r="B346" s="257"/>
      <c r="C346" s="155"/>
      <c r="D346" s="296"/>
      <c r="E346" s="155"/>
      <c r="F346" s="295"/>
      <c r="G346" s="260"/>
      <c r="H346" s="261" t="s">
        <v>8</v>
      </c>
      <c r="I346" s="137">
        <f>SUM(I345:I345)</f>
        <v>69.599999999999994</v>
      </c>
    </row>
    <row r="347" spans="1:9" s="24" customFormat="1" ht="24.95" customHeight="1" x14ac:dyDescent="0.3">
      <c r="A347" s="155"/>
      <c r="B347" s="263"/>
      <c r="C347" s="155"/>
      <c r="D347" s="155"/>
      <c r="E347" s="155"/>
      <c r="F347" s="295"/>
      <c r="G347" s="261" t="s">
        <v>15</v>
      </c>
      <c r="H347" s="260">
        <f>+CEILING(I346,0.1)</f>
        <v>69.600000000000009</v>
      </c>
      <c r="I347" s="161" t="s">
        <v>43</v>
      </c>
    </row>
    <row r="348" spans="1:9" s="24" customFormat="1" ht="59.25" customHeight="1" x14ac:dyDescent="0.3">
      <c r="A348" s="298">
        <v>39</v>
      </c>
      <c r="B348" s="337" t="s">
        <v>1165</v>
      </c>
      <c r="C348" s="155"/>
      <c r="D348" s="296"/>
      <c r="E348" s="155"/>
      <c r="F348" s="295"/>
      <c r="G348" s="295"/>
      <c r="H348" s="295"/>
      <c r="I348" s="297"/>
    </row>
    <row r="349" spans="1:9" s="24" customFormat="1" ht="24.95" customHeight="1" x14ac:dyDescent="0.3">
      <c r="A349" s="155"/>
      <c r="B349" s="257" t="s">
        <v>688</v>
      </c>
      <c r="C349" s="155">
        <v>1</v>
      </c>
      <c r="D349" s="296" t="s">
        <v>14</v>
      </c>
      <c r="E349" s="155">
        <v>1</v>
      </c>
      <c r="F349" s="295">
        <f>+$F$337</f>
        <v>12</v>
      </c>
      <c r="G349" s="295">
        <f>+$G$337</f>
        <v>5.8</v>
      </c>
      <c r="H349" s="295"/>
      <c r="I349" s="297">
        <f>+ROUND(PRODUCT(C349:H349),2)</f>
        <v>69.599999999999994</v>
      </c>
    </row>
    <row r="350" spans="1:9" s="24" customFormat="1" ht="24.95" customHeight="1" x14ac:dyDescent="0.3">
      <c r="A350" s="155"/>
      <c r="B350" s="257"/>
      <c r="C350" s="155"/>
      <c r="D350" s="296"/>
      <c r="E350" s="155"/>
      <c r="F350" s="295"/>
      <c r="G350" s="260"/>
      <c r="H350" s="261" t="s">
        <v>8</v>
      </c>
      <c r="I350" s="137">
        <f>SUM(I349:I349)</f>
        <v>69.599999999999994</v>
      </c>
    </row>
    <row r="351" spans="1:9" s="24" customFormat="1" ht="24.95" customHeight="1" x14ac:dyDescent="0.3">
      <c r="A351" s="155"/>
      <c r="B351" s="263"/>
      <c r="C351" s="155"/>
      <c r="D351" s="155"/>
      <c r="E351" s="155"/>
      <c r="F351" s="295"/>
      <c r="G351" s="261" t="s">
        <v>15</v>
      </c>
      <c r="H351" s="260">
        <f>+CEILING(I350,0.1)</f>
        <v>69.600000000000009</v>
      </c>
      <c r="I351" s="161" t="s">
        <v>43</v>
      </c>
    </row>
    <row r="352" spans="1:9" s="24" customFormat="1" ht="60" x14ac:dyDescent="0.3">
      <c r="A352" s="298">
        <v>40</v>
      </c>
      <c r="B352" s="301" t="s">
        <v>692</v>
      </c>
      <c r="C352" s="155"/>
      <c r="D352" s="296"/>
      <c r="E352" s="155"/>
      <c r="F352" s="295"/>
      <c r="G352" s="295"/>
      <c r="H352" s="295"/>
      <c r="I352" s="297"/>
    </row>
    <row r="353" spans="1:9" s="24" customFormat="1" ht="24.95" customHeight="1" x14ac:dyDescent="0.3">
      <c r="A353" s="155"/>
      <c r="B353" s="257" t="s">
        <v>688</v>
      </c>
      <c r="C353" s="155">
        <v>1</v>
      </c>
      <c r="D353" s="296" t="s">
        <v>14</v>
      </c>
      <c r="E353" s="155">
        <v>1</v>
      </c>
      <c r="F353" s="295">
        <f>+$F$337</f>
        <v>12</v>
      </c>
      <c r="G353" s="295">
        <f>+$G$337</f>
        <v>5.8</v>
      </c>
      <c r="H353" s="295"/>
      <c r="I353" s="297">
        <f>+ROUND(PRODUCT(C353:H353),2)</f>
        <v>69.599999999999994</v>
      </c>
    </row>
    <row r="354" spans="1:9" s="24" customFormat="1" ht="24.95" customHeight="1" x14ac:dyDescent="0.3">
      <c r="A354" s="155"/>
      <c r="B354" s="257"/>
      <c r="C354" s="155"/>
      <c r="D354" s="296"/>
      <c r="E354" s="155"/>
      <c r="F354" s="295"/>
      <c r="G354" s="260"/>
      <c r="H354" s="261" t="s">
        <v>8</v>
      </c>
      <c r="I354" s="137">
        <f>SUM(I353:I353)</f>
        <v>69.599999999999994</v>
      </c>
    </row>
    <row r="355" spans="1:9" s="24" customFormat="1" ht="24.95" customHeight="1" x14ac:dyDescent="0.3">
      <c r="A355" s="155"/>
      <c r="B355" s="263"/>
      <c r="C355" s="155"/>
      <c r="D355" s="155"/>
      <c r="E355" s="155"/>
      <c r="F355" s="295"/>
      <c r="G355" s="261" t="s">
        <v>15</v>
      </c>
      <c r="H355" s="260">
        <f>+CEILING(I354,0.1)</f>
        <v>69.600000000000009</v>
      </c>
      <c r="I355" s="161" t="s">
        <v>43</v>
      </c>
    </row>
    <row r="356" spans="1:9" s="80" customFormat="1" ht="24.95" customHeight="1" x14ac:dyDescent="0.3">
      <c r="A356" s="241">
        <v>41</v>
      </c>
      <c r="B356" s="242" t="s">
        <v>693</v>
      </c>
      <c r="C356" s="243"/>
      <c r="D356" s="244"/>
      <c r="E356" s="243"/>
      <c r="F356" s="245"/>
      <c r="G356" s="245"/>
      <c r="H356" s="245"/>
      <c r="I356" s="246"/>
    </row>
    <row r="357" spans="1:9" s="80" customFormat="1" ht="24.95" customHeight="1" x14ac:dyDescent="0.25">
      <c r="A357" s="247"/>
      <c r="B357" s="248" t="s">
        <v>1189</v>
      </c>
      <c r="C357" s="243">
        <v>1</v>
      </c>
      <c r="D357" s="244" t="s">
        <v>14</v>
      </c>
      <c r="E357" s="243">
        <v>12</v>
      </c>
      <c r="F357" s="245">
        <v>1.5</v>
      </c>
      <c r="G357" s="245"/>
      <c r="H357" s="245">
        <v>0.23</v>
      </c>
      <c r="I357" s="246">
        <f>PRODUCT(C357:H357)</f>
        <v>4.1400000000000006</v>
      </c>
    </row>
    <row r="358" spans="1:9" s="80" customFormat="1" ht="24.95" customHeight="1" x14ac:dyDescent="0.25">
      <c r="A358" s="247"/>
      <c r="B358" s="248" t="s">
        <v>698</v>
      </c>
      <c r="C358" s="243">
        <v>1</v>
      </c>
      <c r="D358" s="244" t="s">
        <v>14</v>
      </c>
      <c r="E358" s="243">
        <v>1</v>
      </c>
      <c r="F358" s="245">
        <v>9.26</v>
      </c>
      <c r="G358" s="245"/>
      <c r="H358" s="245">
        <v>0.23</v>
      </c>
      <c r="I358" s="246">
        <f>PRODUCT(C358:H358)</f>
        <v>2.1297999999999999</v>
      </c>
    </row>
    <row r="359" spans="1:9" s="80" customFormat="1" ht="24.95" customHeight="1" x14ac:dyDescent="0.25">
      <c r="A359" s="247"/>
      <c r="B359" s="248" t="s">
        <v>698</v>
      </c>
      <c r="C359" s="243">
        <v>1</v>
      </c>
      <c r="D359" s="244" t="s">
        <v>14</v>
      </c>
      <c r="E359" s="243">
        <v>1</v>
      </c>
      <c r="F359" s="245">
        <v>14.33</v>
      </c>
      <c r="G359" s="245"/>
      <c r="H359" s="245">
        <v>0.23</v>
      </c>
      <c r="I359" s="246">
        <f>PRODUCT(C359:H359)</f>
        <v>3.2959000000000001</v>
      </c>
    </row>
    <row r="360" spans="1:9" s="80" customFormat="1" ht="24.95" customHeight="1" x14ac:dyDescent="0.25">
      <c r="A360" s="247"/>
      <c r="B360" s="248" t="s">
        <v>699</v>
      </c>
      <c r="C360" s="243">
        <v>1</v>
      </c>
      <c r="D360" s="244" t="s">
        <v>14</v>
      </c>
      <c r="E360" s="243">
        <v>1</v>
      </c>
      <c r="F360" s="245">
        <v>8</v>
      </c>
      <c r="G360" s="245"/>
      <c r="H360" s="245">
        <v>0.23</v>
      </c>
      <c r="I360" s="246">
        <f>PRODUCT(C360:H360)</f>
        <v>1.84</v>
      </c>
    </row>
    <row r="361" spans="1:9" s="80" customFormat="1" ht="24.95" customHeight="1" x14ac:dyDescent="0.25">
      <c r="A361" s="247"/>
      <c r="B361" s="248"/>
      <c r="C361" s="243"/>
      <c r="D361" s="244"/>
      <c r="E361" s="243"/>
      <c r="F361" s="245"/>
      <c r="G361" s="245"/>
      <c r="H361" s="245" t="s">
        <v>1193</v>
      </c>
      <c r="I361" s="246">
        <f>SUM(I357:I360)</f>
        <v>11.4057</v>
      </c>
    </row>
    <row r="362" spans="1:9" s="80" customFormat="1" ht="24.95" customHeight="1" x14ac:dyDescent="0.3">
      <c r="A362" s="247"/>
      <c r="B362" s="248"/>
      <c r="C362" s="243"/>
      <c r="D362" s="244"/>
      <c r="E362" s="243"/>
      <c r="F362" s="245"/>
      <c r="G362" s="249" t="s">
        <v>15</v>
      </c>
      <c r="H362" s="250">
        <f>I361*10</f>
        <v>114.05699999999999</v>
      </c>
      <c r="I362" s="250" t="s">
        <v>671</v>
      </c>
    </row>
    <row r="363" spans="1:9" s="24" customFormat="1" ht="159.75" customHeight="1" x14ac:dyDescent="0.3">
      <c r="A363" s="155">
        <v>42</v>
      </c>
      <c r="B363" s="300" t="s">
        <v>706</v>
      </c>
      <c r="C363" s="155"/>
      <c r="D363" s="155"/>
      <c r="E363" s="155"/>
      <c r="F363" s="295"/>
      <c r="G363" s="295"/>
      <c r="H363" s="295"/>
      <c r="I363" s="155"/>
    </row>
    <row r="364" spans="1:9" s="24" customFormat="1" ht="30" x14ac:dyDescent="0.3">
      <c r="A364" s="155"/>
      <c r="B364" s="300" t="s">
        <v>707</v>
      </c>
      <c r="C364" s="155"/>
      <c r="D364" s="155"/>
      <c r="E364" s="155"/>
      <c r="F364" s="295"/>
      <c r="G364" s="295"/>
      <c r="H364" s="295"/>
      <c r="I364" s="155"/>
    </row>
    <row r="365" spans="1:9" s="24" customFormat="1" ht="24.95" customHeight="1" x14ac:dyDescent="0.3">
      <c r="A365" s="155"/>
      <c r="B365" s="274" t="s">
        <v>708</v>
      </c>
      <c r="C365" s="155">
        <v>1</v>
      </c>
      <c r="D365" s="155" t="s">
        <v>14</v>
      </c>
      <c r="E365" s="155">
        <v>1</v>
      </c>
      <c r="F365" s="295">
        <v>10</v>
      </c>
      <c r="G365" s="295"/>
      <c r="H365" s="295"/>
      <c r="I365" s="297">
        <f>+ROUND(PRODUCT(C365:H365),2)</f>
        <v>10</v>
      </c>
    </row>
    <row r="366" spans="1:9" s="24" customFormat="1" ht="24.95" customHeight="1" x14ac:dyDescent="0.3">
      <c r="A366" s="155"/>
      <c r="B366" s="274" t="s">
        <v>708</v>
      </c>
      <c r="C366" s="155">
        <v>1</v>
      </c>
      <c r="D366" s="155" t="s">
        <v>14</v>
      </c>
      <c r="E366" s="155">
        <v>1</v>
      </c>
      <c r="F366" s="295">
        <v>5</v>
      </c>
      <c r="G366" s="295"/>
      <c r="H366" s="295"/>
      <c r="I366" s="297">
        <f>+ROUND(PRODUCT(C366:H366),2)</f>
        <v>5</v>
      </c>
    </row>
    <row r="367" spans="1:9" s="24" customFormat="1" ht="24.95" customHeight="1" x14ac:dyDescent="0.3">
      <c r="A367" s="155"/>
      <c r="B367" s="274"/>
      <c r="C367" s="155"/>
      <c r="D367" s="155"/>
      <c r="E367" s="155"/>
      <c r="F367" s="295"/>
      <c r="G367" s="260"/>
      <c r="H367" s="261" t="s">
        <v>8</v>
      </c>
      <c r="I367" s="137">
        <f>SUM(I365:I366)</f>
        <v>15</v>
      </c>
    </row>
    <row r="368" spans="1:9" s="24" customFormat="1" ht="24.95" customHeight="1" x14ac:dyDescent="0.3">
      <c r="A368" s="155"/>
      <c r="B368" s="274"/>
      <c r="C368" s="155"/>
      <c r="D368" s="155"/>
      <c r="E368" s="155"/>
      <c r="F368" s="295"/>
      <c r="G368" s="261" t="s">
        <v>15</v>
      </c>
      <c r="H368" s="260">
        <f>+CEILING(I367,0.1)</f>
        <v>15</v>
      </c>
      <c r="I368" s="161" t="s">
        <v>85</v>
      </c>
    </row>
    <row r="369" spans="1:9" s="24" customFormat="1" ht="30" x14ac:dyDescent="0.3">
      <c r="A369" s="155"/>
      <c r="B369" s="300" t="s">
        <v>709</v>
      </c>
      <c r="C369" s="155"/>
      <c r="D369" s="155"/>
      <c r="E369" s="155"/>
      <c r="F369" s="295"/>
      <c r="G369" s="261"/>
      <c r="H369" s="260"/>
      <c r="I369" s="161"/>
    </row>
    <row r="370" spans="1:9" s="24" customFormat="1" ht="24.95" customHeight="1" x14ac:dyDescent="0.3">
      <c r="A370" s="155"/>
      <c r="B370" s="274" t="s">
        <v>711</v>
      </c>
      <c r="C370" s="155">
        <v>1</v>
      </c>
      <c r="D370" s="155" t="s">
        <v>14</v>
      </c>
      <c r="E370" s="155">
        <v>1</v>
      </c>
      <c r="F370" s="295">
        <v>10</v>
      </c>
      <c r="G370" s="295"/>
      <c r="H370" s="295"/>
      <c r="I370" s="297">
        <f>+ROUND(PRODUCT(C370:H370),2)</f>
        <v>10</v>
      </c>
    </row>
    <row r="371" spans="1:9" s="24" customFormat="1" ht="24.95" customHeight="1" x14ac:dyDescent="0.3">
      <c r="A371" s="155"/>
      <c r="B371" s="274"/>
      <c r="C371" s="155"/>
      <c r="D371" s="155"/>
      <c r="E371" s="155"/>
      <c r="F371" s="295"/>
      <c r="G371" s="260"/>
      <c r="H371" s="261" t="s">
        <v>8</v>
      </c>
      <c r="I371" s="137">
        <f>SUM(I370:I370)</f>
        <v>10</v>
      </c>
    </row>
    <row r="372" spans="1:9" s="24" customFormat="1" ht="24.95" customHeight="1" x14ac:dyDescent="0.3">
      <c r="A372" s="155"/>
      <c r="B372" s="274"/>
      <c r="C372" s="155"/>
      <c r="D372" s="155"/>
      <c r="E372" s="155"/>
      <c r="F372" s="295"/>
      <c r="G372" s="261" t="s">
        <v>15</v>
      </c>
      <c r="H372" s="260">
        <f>+CEILING(I371,0.1)</f>
        <v>10</v>
      </c>
      <c r="I372" s="161" t="s">
        <v>85</v>
      </c>
    </row>
    <row r="373" spans="1:9" s="24" customFormat="1" ht="165" x14ac:dyDescent="0.3">
      <c r="A373" s="155">
        <v>43</v>
      </c>
      <c r="B373" s="300" t="s">
        <v>710</v>
      </c>
      <c r="C373" s="155"/>
      <c r="D373" s="155"/>
      <c r="E373" s="155"/>
      <c r="F373" s="295"/>
      <c r="G373" s="295"/>
      <c r="H373" s="295"/>
      <c r="I373" s="155"/>
    </row>
    <row r="374" spans="1:9" s="24" customFormat="1" ht="30" x14ac:dyDescent="0.3">
      <c r="A374" s="155"/>
      <c r="B374" s="300" t="s">
        <v>1190</v>
      </c>
      <c r="C374" s="155"/>
      <c r="D374" s="155"/>
      <c r="E374" s="155"/>
      <c r="F374" s="295"/>
      <c r="G374" s="295"/>
      <c r="H374" s="295"/>
      <c r="I374" s="155"/>
    </row>
    <row r="375" spans="1:9" s="24" customFormat="1" ht="24.95" customHeight="1" x14ac:dyDescent="0.3">
      <c r="A375" s="155"/>
      <c r="B375" s="274" t="s">
        <v>712</v>
      </c>
      <c r="C375" s="155">
        <v>1</v>
      </c>
      <c r="D375" s="155" t="s">
        <v>14</v>
      </c>
      <c r="E375" s="155">
        <v>1</v>
      </c>
      <c r="F375" s="295">
        <v>10</v>
      </c>
      <c r="G375" s="295"/>
      <c r="H375" s="295"/>
      <c r="I375" s="297">
        <f>+ROUND(PRODUCT(C375:H375),2)</f>
        <v>10</v>
      </c>
    </row>
    <row r="376" spans="1:9" s="24" customFormat="1" ht="24.95" customHeight="1" x14ac:dyDescent="0.3">
      <c r="A376" s="155"/>
      <c r="B376" s="274"/>
      <c r="C376" s="155"/>
      <c r="D376" s="155"/>
      <c r="E376" s="155"/>
      <c r="F376" s="295"/>
      <c r="G376" s="260"/>
      <c r="H376" s="261" t="s">
        <v>8</v>
      </c>
      <c r="I376" s="137">
        <f>SUM(I375:I375)</f>
        <v>10</v>
      </c>
    </row>
    <row r="377" spans="1:9" s="24" customFormat="1" ht="24.95" customHeight="1" x14ac:dyDescent="0.3">
      <c r="A377" s="155"/>
      <c r="B377" s="274"/>
      <c r="C377" s="155"/>
      <c r="D377" s="155"/>
      <c r="E377" s="155"/>
      <c r="F377" s="295"/>
      <c r="G377" s="261" t="s">
        <v>15</v>
      </c>
      <c r="H377" s="260">
        <f>+CEILING(I376,0.1)</f>
        <v>10</v>
      </c>
      <c r="I377" s="161" t="s">
        <v>85</v>
      </c>
    </row>
    <row r="378" spans="1:9" s="24" customFormat="1" ht="90" x14ac:dyDescent="0.3">
      <c r="A378" s="155">
        <v>44</v>
      </c>
      <c r="B378" s="300" t="s">
        <v>1191</v>
      </c>
      <c r="C378" s="155"/>
      <c r="D378" s="155"/>
      <c r="E378" s="155"/>
      <c r="F378" s="295"/>
      <c r="G378" s="295"/>
      <c r="H378" s="295"/>
      <c r="I378" s="155"/>
    </row>
    <row r="379" spans="1:9" s="24" customFormat="1" ht="24.95" customHeight="1" x14ac:dyDescent="0.3">
      <c r="A379" s="155"/>
      <c r="B379" s="257" t="s">
        <v>535</v>
      </c>
      <c r="C379" s="155">
        <v>1</v>
      </c>
      <c r="D379" s="296" t="s">
        <v>14</v>
      </c>
      <c r="E379" s="155">
        <v>2</v>
      </c>
      <c r="F379" s="295"/>
      <c r="G379" s="295"/>
      <c r="H379" s="295"/>
      <c r="I379" s="297">
        <f>+ROUND(PRODUCT(C379:H379),2)</f>
        <v>2</v>
      </c>
    </row>
    <row r="380" spans="1:9" s="24" customFormat="1" ht="24.95" customHeight="1" x14ac:dyDescent="0.3">
      <c r="A380" s="155"/>
      <c r="B380" s="257"/>
      <c r="C380" s="155"/>
      <c r="D380" s="296"/>
      <c r="E380" s="155"/>
      <c r="F380" s="295"/>
      <c r="G380" s="260"/>
      <c r="H380" s="261" t="s">
        <v>8</v>
      </c>
      <c r="I380" s="137">
        <f>SUM(I379:I379)</f>
        <v>2</v>
      </c>
    </row>
    <row r="381" spans="1:9" s="24" customFormat="1" ht="24.95" customHeight="1" x14ac:dyDescent="0.3">
      <c r="A381" s="155"/>
      <c r="B381" s="257"/>
      <c r="C381" s="155"/>
      <c r="D381" s="296"/>
      <c r="E381" s="155"/>
      <c r="F381" s="295"/>
      <c r="G381" s="261" t="s">
        <v>15</v>
      </c>
      <c r="H381" s="260">
        <f>+CEILING(I380,0.1)</f>
        <v>2</v>
      </c>
      <c r="I381" s="161" t="s">
        <v>7</v>
      </c>
    </row>
    <row r="382" spans="1:9" s="24" customFormat="1" ht="60.75" customHeight="1" x14ac:dyDescent="0.3">
      <c r="A382" s="155">
        <v>46</v>
      </c>
      <c r="B382" s="332" t="s">
        <v>1154</v>
      </c>
      <c r="C382" s="155"/>
      <c r="D382" s="155"/>
      <c r="E382" s="155"/>
      <c r="F382" s="295"/>
      <c r="G382" s="295"/>
      <c r="H382" s="295"/>
      <c r="I382" s="155"/>
    </row>
    <row r="383" spans="1:9" s="24" customFormat="1" ht="24.95" customHeight="1" x14ac:dyDescent="0.3">
      <c r="A383" s="155"/>
      <c r="B383" s="257" t="s">
        <v>535</v>
      </c>
      <c r="C383" s="155">
        <v>1</v>
      </c>
      <c r="D383" s="296" t="s">
        <v>14</v>
      </c>
      <c r="E383" s="155">
        <v>1</v>
      </c>
      <c r="F383" s="295"/>
      <c r="G383" s="295"/>
      <c r="H383" s="295"/>
      <c r="I383" s="297">
        <f>+ROUND(PRODUCT(C383:H383),2)</f>
        <v>1</v>
      </c>
    </row>
    <row r="384" spans="1:9" s="24" customFormat="1" ht="24.95" customHeight="1" x14ac:dyDescent="0.3">
      <c r="A384" s="155"/>
      <c r="B384" s="257"/>
      <c r="C384" s="155"/>
      <c r="D384" s="296"/>
      <c r="E384" s="155"/>
      <c r="F384" s="295"/>
      <c r="G384" s="260"/>
      <c r="H384" s="261" t="s">
        <v>8</v>
      </c>
      <c r="I384" s="137">
        <f>SUM(I383:I383)</f>
        <v>1</v>
      </c>
    </row>
    <row r="385" spans="1:9" s="24" customFormat="1" ht="24.95" customHeight="1" x14ac:dyDescent="0.3">
      <c r="A385" s="155"/>
      <c r="B385" s="257"/>
      <c r="C385" s="155"/>
      <c r="D385" s="296"/>
      <c r="E385" s="155"/>
      <c r="F385" s="295"/>
      <c r="G385" s="261" t="s">
        <v>15</v>
      </c>
      <c r="H385" s="260">
        <f>+CEILING(I384,0.1)</f>
        <v>1</v>
      </c>
      <c r="I385" s="161" t="s">
        <v>7</v>
      </c>
    </row>
    <row r="386" spans="1:9" s="24" customFormat="1" ht="60" x14ac:dyDescent="0.3">
      <c r="A386" s="155">
        <v>48</v>
      </c>
      <c r="B386" s="338" t="s">
        <v>1353</v>
      </c>
      <c r="C386" s="155"/>
      <c r="D386" s="155"/>
      <c r="E386" s="155"/>
      <c r="F386" s="295"/>
      <c r="G386" s="295"/>
      <c r="H386" s="295"/>
      <c r="I386" s="155"/>
    </row>
    <row r="387" spans="1:9" s="24" customFormat="1" ht="24.95" customHeight="1" x14ac:dyDescent="0.3">
      <c r="A387" s="155"/>
      <c r="B387" s="257" t="s">
        <v>587</v>
      </c>
      <c r="C387" s="155">
        <v>1</v>
      </c>
      <c r="D387" s="296" t="s">
        <v>14</v>
      </c>
      <c r="E387" s="155">
        <v>1</v>
      </c>
      <c r="F387" s="295"/>
      <c r="G387" s="295"/>
      <c r="H387" s="295"/>
      <c r="I387" s="297">
        <f>+ROUND(PRODUCT(C387:H387),2)</f>
        <v>1</v>
      </c>
    </row>
    <row r="388" spans="1:9" s="24" customFormat="1" ht="24.95" customHeight="1" x14ac:dyDescent="0.3">
      <c r="A388" s="155"/>
      <c r="B388" s="257"/>
      <c r="C388" s="155"/>
      <c r="D388" s="296"/>
      <c r="E388" s="155"/>
      <c r="F388" s="295"/>
      <c r="G388" s="260"/>
      <c r="H388" s="261" t="s">
        <v>8</v>
      </c>
      <c r="I388" s="137">
        <f>SUM(I387:I387)</f>
        <v>1</v>
      </c>
    </row>
    <row r="389" spans="1:9" s="24" customFormat="1" ht="24.95" customHeight="1" x14ac:dyDescent="0.3">
      <c r="A389" s="155"/>
      <c r="B389" s="257"/>
      <c r="C389" s="155"/>
      <c r="D389" s="296"/>
      <c r="E389" s="155"/>
      <c r="F389" s="295"/>
      <c r="G389" s="261" t="s">
        <v>15</v>
      </c>
      <c r="H389" s="260">
        <f>+CEILING(I388,0.1)</f>
        <v>1</v>
      </c>
      <c r="I389" s="161" t="s">
        <v>7</v>
      </c>
    </row>
    <row r="390" spans="1:9" ht="105" x14ac:dyDescent="0.3">
      <c r="A390" s="339">
        <v>51</v>
      </c>
      <c r="B390" s="338" t="s">
        <v>1192</v>
      </c>
      <c r="C390" s="339"/>
      <c r="D390" s="339"/>
      <c r="E390" s="339"/>
      <c r="F390" s="340"/>
      <c r="G390" s="340"/>
      <c r="H390" s="340"/>
      <c r="I390" s="340"/>
    </row>
    <row r="391" spans="1:9" x14ac:dyDescent="0.3">
      <c r="A391" s="339"/>
      <c r="B391" s="339" t="s">
        <v>587</v>
      </c>
      <c r="C391" s="339">
        <v>1</v>
      </c>
      <c r="D391" s="133" t="s">
        <v>14</v>
      </c>
      <c r="E391" s="339">
        <v>1</v>
      </c>
      <c r="F391" s="134">
        <v>6</v>
      </c>
      <c r="G391" s="340"/>
      <c r="H391" s="340"/>
      <c r="I391" s="134">
        <v>6</v>
      </c>
    </row>
    <row r="392" spans="1:9" s="24" customFormat="1" ht="24.95" customHeight="1" x14ac:dyDescent="0.3">
      <c r="A392" s="155"/>
      <c r="B392" s="257"/>
      <c r="C392" s="155"/>
      <c r="D392" s="296"/>
      <c r="E392" s="155"/>
      <c r="F392" s="295"/>
      <c r="G392" s="260"/>
      <c r="H392" s="261" t="s">
        <v>8</v>
      </c>
      <c r="I392" s="137">
        <f>SUM(I391:I391)</f>
        <v>6</v>
      </c>
    </row>
    <row r="393" spans="1:9" s="24" customFormat="1" ht="24.95" customHeight="1" x14ac:dyDescent="0.3">
      <c r="A393" s="155"/>
      <c r="B393" s="257"/>
      <c r="C393" s="155"/>
      <c r="D393" s="296"/>
      <c r="E393" s="155"/>
      <c r="F393" s="295"/>
      <c r="G393" s="261" t="s">
        <v>15</v>
      </c>
      <c r="H393" s="260">
        <f>+CEILING(I392,0.1)</f>
        <v>6</v>
      </c>
      <c r="I393" s="161" t="s">
        <v>7</v>
      </c>
    </row>
    <row r="394" spans="1:9" ht="150" x14ac:dyDescent="0.3">
      <c r="A394" s="339"/>
      <c r="B394" s="338" t="s">
        <v>1211</v>
      </c>
      <c r="C394" s="339"/>
      <c r="D394" s="339"/>
      <c r="E394" s="339"/>
      <c r="F394" s="340"/>
      <c r="G394" s="340"/>
      <c r="H394" s="340"/>
      <c r="I394" s="340"/>
    </row>
    <row r="395" spans="1:9" s="24" customFormat="1" ht="24.95" customHeight="1" x14ac:dyDescent="0.3">
      <c r="A395" s="155"/>
      <c r="B395" s="257" t="s">
        <v>587</v>
      </c>
      <c r="C395" s="155">
        <v>1</v>
      </c>
      <c r="D395" s="296" t="s">
        <v>14</v>
      </c>
      <c r="E395" s="155">
        <v>1</v>
      </c>
      <c r="F395" s="295">
        <v>10</v>
      </c>
      <c r="G395" s="295">
        <v>5.2</v>
      </c>
      <c r="H395" s="295"/>
      <c r="I395" s="297">
        <f>+ROUND(PRODUCT(C395:H395),2)</f>
        <v>52</v>
      </c>
    </row>
    <row r="396" spans="1:9" s="24" customFormat="1" ht="24.95" customHeight="1" x14ac:dyDescent="0.3">
      <c r="A396" s="155"/>
      <c r="B396" s="257"/>
      <c r="C396" s="155"/>
      <c r="D396" s="296"/>
      <c r="E396" s="155"/>
      <c r="F396" s="295"/>
      <c r="G396" s="260"/>
      <c r="H396" s="261" t="s">
        <v>8</v>
      </c>
      <c r="I396" s="137">
        <f>SUM(I395:I395)</f>
        <v>52</v>
      </c>
    </row>
    <row r="397" spans="1:9" s="24" customFormat="1" ht="24.95" customHeight="1" x14ac:dyDescent="0.3">
      <c r="A397" s="341"/>
      <c r="B397" s="342"/>
      <c r="C397" s="341"/>
      <c r="D397" s="343"/>
      <c r="E397" s="341"/>
      <c r="F397" s="344"/>
      <c r="G397" s="345" t="s">
        <v>15</v>
      </c>
      <c r="H397" s="346">
        <f>+CEILING(I396,0.1)</f>
        <v>52</v>
      </c>
      <c r="I397" s="347" t="s">
        <v>43</v>
      </c>
    </row>
  </sheetData>
  <mergeCells count="26">
    <mergeCell ref="A1:I1"/>
    <mergeCell ref="A2:I2"/>
    <mergeCell ref="G30:H30"/>
    <mergeCell ref="G36:H36"/>
    <mergeCell ref="G41:H41"/>
    <mergeCell ref="G9:H9"/>
    <mergeCell ref="G14:H14"/>
    <mergeCell ref="G19:H19"/>
    <mergeCell ref="G24:H24"/>
    <mergeCell ref="A3:I3"/>
    <mergeCell ref="A4:I4"/>
    <mergeCell ref="C5:E5"/>
    <mergeCell ref="G47:H47"/>
    <mergeCell ref="G58:H58"/>
    <mergeCell ref="G63:H63"/>
    <mergeCell ref="G68:H68"/>
    <mergeCell ref="G74:H74"/>
    <mergeCell ref="G204:H204"/>
    <mergeCell ref="G209:H209"/>
    <mergeCell ref="G215:H215"/>
    <mergeCell ref="G167:H167"/>
    <mergeCell ref="G86:H86"/>
    <mergeCell ref="G98:H98"/>
    <mergeCell ref="G162:H162"/>
    <mergeCell ref="G185:H185"/>
    <mergeCell ref="G200:H200"/>
  </mergeCells>
  <printOptions horizontalCentered="1" gridLines="1"/>
  <pageMargins left="0.55000000000000004" right="0.21" top="0.59" bottom="0.62" header="0.31496062992126" footer="0.13"/>
  <pageSetup paperSize="9" scale="46" fitToHeight="7" orientation="portrait"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I30"/>
  <sheetViews>
    <sheetView view="pageBreakPreview" zoomScaleSheetLayoutView="100" workbookViewId="0">
      <selection activeCell="B8" sqref="B8"/>
    </sheetView>
  </sheetViews>
  <sheetFormatPr defaultRowHeight="16.5" x14ac:dyDescent="0.3"/>
  <cols>
    <col min="1" max="1" width="5" style="1" customWidth="1"/>
    <col min="2" max="2" width="45.75" style="1" customWidth="1"/>
    <col min="3" max="5" width="5.25" style="1" customWidth="1"/>
    <col min="6" max="6" width="7.5" style="82" customWidth="1"/>
    <col min="7" max="7" width="7.125" style="82" customWidth="1"/>
    <col min="8" max="8" width="7.625" style="82" customWidth="1"/>
    <col min="9" max="9" width="9.25" style="82" bestFit="1" customWidth="1"/>
    <col min="10" max="16384" width="9" style="1"/>
  </cols>
  <sheetData>
    <row r="1" spans="1:9" ht="51.75" customHeight="1" x14ac:dyDescent="0.3">
      <c r="A1" s="370" t="s">
        <v>545</v>
      </c>
      <c r="B1" s="371"/>
      <c r="C1" s="371"/>
      <c r="D1" s="371"/>
      <c r="E1" s="371"/>
      <c r="F1" s="371"/>
      <c r="G1" s="371"/>
      <c r="H1" s="371"/>
      <c r="I1" s="372"/>
    </row>
    <row r="2" spans="1:9" ht="32.25" customHeight="1" x14ac:dyDescent="0.3">
      <c r="A2" s="384" t="s">
        <v>433</v>
      </c>
      <c r="B2" s="385"/>
      <c r="C2" s="385"/>
      <c r="D2" s="385"/>
      <c r="E2" s="385"/>
      <c r="F2" s="385"/>
      <c r="G2" s="385"/>
      <c r="H2" s="385"/>
      <c r="I2" s="386"/>
    </row>
    <row r="3" spans="1:9" s="80" customFormat="1" ht="30.75" customHeight="1" x14ac:dyDescent="0.3">
      <c r="A3" s="79" t="s">
        <v>9</v>
      </c>
      <c r="B3" s="79" t="s">
        <v>434</v>
      </c>
      <c r="C3" s="387" t="s">
        <v>7</v>
      </c>
      <c r="D3" s="388"/>
      <c r="E3" s="389"/>
      <c r="F3" s="79" t="s">
        <v>10</v>
      </c>
      <c r="G3" s="79" t="s">
        <v>11</v>
      </c>
      <c r="H3" s="79" t="s">
        <v>12</v>
      </c>
      <c r="I3" s="79" t="s">
        <v>0</v>
      </c>
    </row>
    <row r="4" spans="1:9" s="80" customFormat="1" ht="30.75" customHeight="1" x14ac:dyDescent="0.3">
      <c r="A4" s="14">
        <v>1</v>
      </c>
      <c r="B4" s="18" t="s">
        <v>569</v>
      </c>
      <c r="C4" s="8"/>
      <c r="D4" s="9"/>
      <c r="E4" s="8"/>
      <c r="F4" s="10"/>
      <c r="G4" s="10"/>
      <c r="H4" s="10"/>
      <c r="I4" s="11"/>
    </row>
    <row r="5" spans="1:9" s="80" customFormat="1" ht="30.75" customHeight="1" x14ac:dyDescent="0.3">
      <c r="A5" s="6"/>
      <c r="B5" s="7" t="s">
        <v>580</v>
      </c>
      <c r="C5" s="8">
        <v>4</v>
      </c>
      <c r="D5" s="9" t="s">
        <v>14</v>
      </c>
      <c r="E5" s="8">
        <v>1</v>
      </c>
      <c r="F5" s="10">
        <v>74.900000000000006</v>
      </c>
      <c r="G5" s="10"/>
      <c r="H5" s="10">
        <v>3.6</v>
      </c>
      <c r="I5" s="11">
        <f>PRODUCT(C5:H5)</f>
        <v>1078.5600000000002</v>
      </c>
    </row>
    <row r="6" spans="1:9" s="80" customFormat="1" ht="30.75" customHeight="1" x14ac:dyDescent="0.3">
      <c r="A6" s="6"/>
      <c r="B6" s="7" t="s">
        <v>573</v>
      </c>
      <c r="C6" s="8">
        <v>4</v>
      </c>
      <c r="D6" s="9">
        <v>4</v>
      </c>
      <c r="E6" s="233">
        <v>0.5</v>
      </c>
      <c r="F6" s="10">
        <v>3.39</v>
      </c>
      <c r="G6" s="10"/>
      <c r="H6" s="10">
        <v>1.2</v>
      </c>
      <c r="I6" s="11">
        <f>PRODUCT(C6:H6)</f>
        <v>32.543999999999997</v>
      </c>
    </row>
    <row r="7" spans="1:9" s="80" customFormat="1" ht="30.75" customHeight="1" x14ac:dyDescent="0.3">
      <c r="A7" s="6"/>
      <c r="B7" s="7" t="s">
        <v>440</v>
      </c>
      <c r="C7" s="8">
        <v>4</v>
      </c>
      <c r="D7" s="9" t="s">
        <v>14</v>
      </c>
      <c r="E7" s="8">
        <v>-1</v>
      </c>
      <c r="F7" s="10">
        <v>1.2</v>
      </c>
      <c r="G7" s="12"/>
      <c r="H7" s="11">
        <v>2.1</v>
      </c>
      <c r="I7" s="11">
        <f>PRODUCT(C7:H7)</f>
        <v>-10.08</v>
      </c>
    </row>
    <row r="8" spans="1:9" s="80" customFormat="1" ht="30.75" customHeight="1" x14ac:dyDescent="0.3">
      <c r="A8" s="6"/>
      <c r="B8" s="7" t="s">
        <v>579</v>
      </c>
      <c r="C8" s="8">
        <v>4</v>
      </c>
      <c r="D8" s="9" t="s">
        <v>14</v>
      </c>
      <c r="E8" s="8">
        <v>1</v>
      </c>
      <c r="F8" s="10">
        <v>60.84</v>
      </c>
      <c r="G8" s="10"/>
      <c r="H8" s="10">
        <v>3</v>
      </c>
      <c r="I8" s="11">
        <f t="shared" ref="I8:I27" si="0">PRODUCT(C8:H8)</f>
        <v>730.08</v>
      </c>
    </row>
    <row r="9" spans="1:9" s="80" customFormat="1" ht="30.75" customHeight="1" x14ac:dyDescent="0.3">
      <c r="A9" s="6"/>
      <c r="B9" s="7" t="s">
        <v>556</v>
      </c>
      <c r="C9" s="8">
        <v>4</v>
      </c>
      <c r="D9" s="9" t="s">
        <v>14</v>
      </c>
      <c r="E9" s="8">
        <v>-4</v>
      </c>
      <c r="F9" s="10">
        <v>1.2</v>
      </c>
      <c r="G9" s="12"/>
      <c r="H9" s="11">
        <v>2.1</v>
      </c>
      <c r="I9" s="11">
        <f t="shared" si="0"/>
        <v>-40.32</v>
      </c>
    </row>
    <row r="10" spans="1:9" s="80" customFormat="1" ht="30.75" customHeight="1" x14ac:dyDescent="0.3">
      <c r="A10" s="6"/>
      <c r="B10" s="7" t="s">
        <v>557</v>
      </c>
      <c r="C10" s="8">
        <v>4</v>
      </c>
      <c r="D10" s="9" t="s">
        <v>14</v>
      </c>
      <c r="E10" s="8">
        <v>1</v>
      </c>
      <c r="F10" s="10">
        <v>18.2</v>
      </c>
      <c r="G10" s="10"/>
      <c r="H10" s="10">
        <v>3</v>
      </c>
      <c r="I10" s="11">
        <f t="shared" si="0"/>
        <v>218.39999999999998</v>
      </c>
    </row>
    <row r="11" spans="1:9" s="80" customFormat="1" ht="30.75" customHeight="1" x14ac:dyDescent="0.3">
      <c r="A11" s="6"/>
      <c r="B11" s="7" t="s">
        <v>556</v>
      </c>
      <c r="C11" s="8">
        <v>4</v>
      </c>
      <c r="D11" s="9" t="s">
        <v>14</v>
      </c>
      <c r="E11" s="8">
        <v>-1</v>
      </c>
      <c r="F11" s="10">
        <v>1.2</v>
      </c>
      <c r="G11" s="12"/>
      <c r="H11" s="11">
        <v>2.1</v>
      </c>
      <c r="I11" s="11">
        <f t="shared" si="0"/>
        <v>-10.08</v>
      </c>
    </row>
    <row r="12" spans="1:9" s="80" customFormat="1" ht="30.75" customHeight="1" x14ac:dyDescent="0.3">
      <c r="A12" s="6"/>
      <c r="B12" s="7" t="s">
        <v>558</v>
      </c>
      <c r="C12" s="8">
        <v>4</v>
      </c>
      <c r="D12" s="9" t="s">
        <v>14</v>
      </c>
      <c r="E12" s="8">
        <v>1</v>
      </c>
      <c r="F12" s="10">
        <v>21.44</v>
      </c>
      <c r="G12" s="10"/>
      <c r="H12" s="10">
        <v>2.7</v>
      </c>
      <c r="I12" s="11">
        <f t="shared" si="0"/>
        <v>231.55200000000002</v>
      </c>
    </row>
    <row r="13" spans="1:9" s="80" customFormat="1" ht="30.75" customHeight="1" x14ac:dyDescent="0.3">
      <c r="A13" s="6"/>
      <c r="B13" s="7" t="s">
        <v>556</v>
      </c>
      <c r="C13" s="8">
        <v>4</v>
      </c>
      <c r="D13" s="9" t="s">
        <v>14</v>
      </c>
      <c r="E13" s="8">
        <v>-3</v>
      </c>
      <c r="F13" s="10">
        <v>1.2</v>
      </c>
      <c r="G13" s="12"/>
      <c r="H13" s="11">
        <v>2.1</v>
      </c>
      <c r="I13" s="11">
        <f t="shared" si="0"/>
        <v>-30.24</v>
      </c>
    </row>
    <row r="14" spans="1:9" s="80" customFormat="1" ht="30.75" customHeight="1" x14ac:dyDescent="0.3">
      <c r="A14" s="6"/>
      <c r="B14" s="7" t="s">
        <v>440</v>
      </c>
      <c r="C14" s="8">
        <v>4</v>
      </c>
      <c r="D14" s="9" t="s">
        <v>14</v>
      </c>
      <c r="E14" s="8">
        <v>-1</v>
      </c>
      <c r="F14" s="10">
        <v>1.2</v>
      </c>
      <c r="G14" s="12"/>
      <c r="H14" s="11">
        <v>2.1</v>
      </c>
      <c r="I14" s="11">
        <f t="shared" si="0"/>
        <v>-10.08</v>
      </c>
    </row>
    <row r="15" spans="1:9" s="80" customFormat="1" ht="30.75" customHeight="1" x14ac:dyDescent="0.3">
      <c r="A15" s="6"/>
      <c r="B15" s="7" t="s">
        <v>581</v>
      </c>
      <c r="C15" s="8">
        <v>1</v>
      </c>
      <c r="D15" s="9" t="s">
        <v>14</v>
      </c>
      <c r="E15" s="8">
        <v>1</v>
      </c>
      <c r="F15" s="10">
        <v>42.4</v>
      </c>
      <c r="G15" s="10"/>
      <c r="H15" s="10">
        <v>3.6</v>
      </c>
      <c r="I15" s="11">
        <f t="shared" si="0"/>
        <v>152.63999999999999</v>
      </c>
    </row>
    <row r="16" spans="1:9" s="80" customFormat="1" ht="30.75" customHeight="1" x14ac:dyDescent="0.3">
      <c r="A16" s="6"/>
      <c r="B16" s="7" t="s">
        <v>440</v>
      </c>
      <c r="C16" s="8">
        <v>1</v>
      </c>
      <c r="D16" s="9" t="s">
        <v>14</v>
      </c>
      <c r="E16" s="8">
        <v>-1</v>
      </c>
      <c r="F16" s="10">
        <v>1.2</v>
      </c>
      <c r="G16" s="12"/>
      <c r="H16" s="11">
        <v>2.1</v>
      </c>
      <c r="I16" s="11">
        <f t="shared" si="0"/>
        <v>-2.52</v>
      </c>
    </row>
    <row r="17" spans="1:9" s="80" customFormat="1" ht="30.75" customHeight="1" x14ac:dyDescent="0.3">
      <c r="A17" s="6"/>
      <c r="B17" s="7" t="s">
        <v>467</v>
      </c>
      <c r="C17" s="8">
        <v>1</v>
      </c>
      <c r="D17" s="9" t="s">
        <v>14</v>
      </c>
      <c r="E17" s="8">
        <v>-6</v>
      </c>
      <c r="F17" s="10">
        <v>0.9</v>
      </c>
      <c r="G17" s="12"/>
      <c r="H17" s="11">
        <v>1.05</v>
      </c>
      <c r="I17" s="11">
        <f t="shared" si="0"/>
        <v>-5.6700000000000008</v>
      </c>
    </row>
    <row r="18" spans="1:9" s="80" customFormat="1" ht="30.75" customHeight="1" x14ac:dyDescent="0.3">
      <c r="A18" s="6"/>
      <c r="B18" s="7" t="s">
        <v>582</v>
      </c>
      <c r="C18" s="8">
        <v>1</v>
      </c>
      <c r="D18" s="9" t="s">
        <v>14</v>
      </c>
      <c r="E18" s="8">
        <v>1</v>
      </c>
      <c r="F18" s="10">
        <v>41.2</v>
      </c>
      <c r="G18" s="10"/>
      <c r="H18" s="10">
        <v>3</v>
      </c>
      <c r="I18" s="11">
        <f t="shared" si="0"/>
        <v>123.60000000000001</v>
      </c>
    </row>
    <row r="19" spans="1:9" s="80" customFormat="1" ht="30.75" customHeight="1" x14ac:dyDescent="0.3">
      <c r="A19" s="6"/>
      <c r="B19" s="7" t="s">
        <v>440</v>
      </c>
      <c r="C19" s="8">
        <v>1</v>
      </c>
      <c r="D19" s="9" t="s">
        <v>14</v>
      </c>
      <c r="E19" s="8">
        <v>-1</v>
      </c>
      <c r="F19" s="10">
        <v>1.2</v>
      </c>
      <c r="G19" s="12"/>
      <c r="H19" s="11">
        <v>2.1</v>
      </c>
      <c r="I19" s="11">
        <f t="shared" si="0"/>
        <v>-2.52</v>
      </c>
    </row>
    <row r="20" spans="1:9" s="80" customFormat="1" ht="30.75" customHeight="1" x14ac:dyDescent="0.3">
      <c r="A20" s="6"/>
      <c r="B20" s="7" t="s">
        <v>467</v>
      </c>
      <c r="C20" s="8">
        <v>1</v>
      </c>
      <c r="D20" s="9" t="s">
        <v>14</v>
      </c>
      <c r="E20" s="8">
        <v>-6</v>
      </c>
      <c r="F20" s="10">
        <v>0.9</v>
      </c>
      <c r="G20" s="12"/>
      <c r="H20" s="11">
        <v>1.05</v>
      </c>
      <c r="I20" s="11">
        <f t="shared" si="0"/>
        <v>-5.6700000000000008</v>
      </c>
    </row>
    <row r="21" spans="1:9" ht="31.5" customHeight="1" x14ac:dyDescent="0.3">
      <c r="A21" s="6"/>
      <c r="B21" s="7" t="s">
        <v>567</v>
      </c>
      <c r="C21" s="8">
        <v>2</v>
      </c>
      <c r="D21" s="9">
        <v>10</v>
      </c>
      <c r="E21" s="8">
        <v>1</v>
      </c>
      <c r="F21" s="10">
        <v>5.4</v>
      </c>
      <c r="G21" s="10"/>
      <c r="H21" s="10">
        <v>2.25</v>
      </c>
      <c r="I21" s="11">
        <f t="shared" si="0"/>
        <v>243</v>
      </c>
    </row>
    <row r="22" spans="1:9" ht="31.5" customHeight="1" x14ac:dyDescent="0.3">
      <c r="A22" s="6"/>
      <c r="B22" s="7" t="s">
        <v>568</v>
      </c>
      <c r="C22" s="8">
        <v>2</v>
      </c>
      <c r="D22" s="9">
        <v>3</v>
      </c>
      <c r="E22" s="8">
        <v>1</v>
      </c>
      <c r="F22" s="10">
        <v>5.2</v>
      </c>
      <c r="G22" s="10"/>
      <c r="H22" s="10">
        <v>2.25</v>
      </c>
      <c r="I22" s="11">
        <f t="shared" si="0"/>
        <v>70.2</v>
      </c>
    </row>
    <row r="23" spans="1:9" ht="31.5" customHeight="1" x14ac:dyDescent="0.3">
      <c r="A23" s="6"/>
      <c r="B23" s="7" t="s">
        <v>561</v>
      </c>
      <c r="C23" s="8">
        <v>-2</v>
      </c>
      <c r="D23" s="9">
        <v>13</v>
      </c>
      <c r="E23" s="8">
        <v>1</v>
      </c>
      <c r="F23" s="10">
        <v>0.75</v>
      </c>
      <c r="G23" s="10"/>
      <c r="H23" s="10">
        <v>2</v>
      </c>
      <c r="I23" s="11">
        <f t="shared" si="0"/>
        <v>-39</v>
      </c>
    </row>
    <row r="24" spans="1:9" ht="31.5" customHeight="1" x14ac:dyDescent="0.3">
      <c r="A24" s="6"/>
      <c r="B24" s="7" t="s">
        <v>567</v>
      </c>
      <c r="C24" s="8">
        <v>2</v>
      </c>
      <c r="D24" s="9" t="s">
        <v>14</v>
      </c>
      <c r="E24" s="8">
        <v>1</v>
      </c>
      <c r="F24" s="10">
        <v>25.46</v>
      </c>
      <c r="G24" s="10"/>
      <c r="H24" s="10">
        <v>3.1</v>
      </c>
      <c r="I24" s="11">
        <f t="shared" si="0"/>
        <v>157.852</v>
      </c>
    </row>
    <row r="25" spans="1:9" ht="31.5" customHeight="1" x14ac:dyDescent="0.3">
      <c r="A25" s="6"/>
      <c r="B25" s="7" t="s">
        <v>576</v>
      </c>
      <c r="C25" s="8">
        <v>-2</v>
      </c>
      <c r="D25" s="9" t="s">
        <v>14</v>
      </c>
      <c r="E25" s="8">
        <v>1</v>
      </c>
      <c r="F25" s="10">
        <v>1</v>
      </c>
      <c r="G25" s="10"/>
      <c r="H25" s="10">
        <v>2</v>
      </c>
      <c r="I25" s="11">
        <f t="shared" si="0"/>
        <v>-4</v>
      </c>
    </row>
    <row r="26" spans="1:9" ht="31.5" customHeight="1" x14ac:dyDescent="0.3">
      <c r="A26" s="6"/>
      <c r="B26" s="7" t="s">
        <v>566</v>
      </c>
      <c r="C26" s="8">
        <v>2</v>
      </c>
      <c r="D26" s="9">
        <v>1</v>
      </c>
      <c r="E26" s="8">
        <v>1</v>
      </c>
      <c r="F26" s="10">
        <v>17.88</v>
      </c>
      <c r="G26" s="10"/>
      <c r="H26" s="10">
        <v>2.25</v>
      </c>
      <c r="I26" s="11">
        <f t="shared" si="0"/>
        <v>80.459999999999994</v>
      </c>
    </row>
    <row r="27" spans="1:9" ht="31.5" customHeight="1" x14ac:dyDescent="0.3">
      <c r="A27" s="6"/>
      <c r="B27" s="7" t="s">
        <v>561</v>
      </c>
      <c r="C27" s="8">
        <v>-2</v>
      </c>
      <c r="D27" s="9">
        <v>13</v>
      </c>
      <c r="E27" s="8">
        <v>1</v>
      </c>
      <c r="F27" s="10">
        <v>0.75</v>
      </c>
      <c r="G27" s="10"/>
      <c r="H27" s="10">
        <v>2</v>
      </c>
      <c r="I27" s="11">
        <f t="shared" si="0"/>
        <v>-39</v>
      </c>
    </row>
    <row r="28" spans="1:9" s="80" customFormat="1" ht="30.75" customHeight="1" x14ac:dyDescent="0.3">
      <c r="A28" s="6"/>
      <c r="B28" s="7"/>
      <c r="C28" s="8"/>
      <c r="D28" s="9"/>
      <c r="E28" s="8"/>
      <c r="F28" s="10"/>
      <c r="G28" s="10"/>
      <c r="H28" s="12"/>
      <c r="I28" s="13">
        <f>SUM(I5:I27)</f>
        <v>2919.7080000000001</v>
      </c>
    </row>
    <row r="29" spans="1:9" s="80" customFormat="1" ht="30.75" customHeight="1" x14ac:dyDescent="0.3">
      <c r="A29" s="6"/>
      <c r="B29" s="7"/>
      <c r="C29" s="8"/>
      <c r="D29" s="9"/>
      <c r="E29" s="8"/>
      <c r="F29" s="10"/>
      <c r="G29" s="12" t="s">
        <v>15</v>
      </c>
      <c r="H29" s="13">
        <f>CEILING(I28,0.1)</f>
        <v>2919.8</v>
      </c>
      <c r="I29" s="13" t="s">
        <v>43</v>
      </c>
    </row>
    <row r="30" spans="1:9" x14ac:dyDescent="0.3">
      <c r="A30" s="213"/>
      <c r="B30" s="213"/>
      <c r="C30" s="213"/>
      <c r="D30" s="213"/>
      <c r="E30" s="213"/>
      <c r="F30" s="214"/>
      <c r="G30" s="214"/>
      <c r="H30" s="215"/>
      <c r="I30" s="215"/>
    </row>
  </sheetData>
  <mergeCells count="3">
    <mergeCell ref="A1:I1"/>
    <mergeCell ref="A2:I2"/>
    <mergeCell ref="C3:E3"/>
  </mergeCells>
  <printOptions horizontalCentered="1" gridLines="1"/>
  <pageMargins left="0.55000000000000004" right="0.21" top="0.59" bottom="0.62" header="0.31496062992126" footer="0.13"/>
  <pageSetup paperSize="9" scale="99" fitToHeight="7" orientation="portrait"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8"/>
  <sheetViews>
    <sheetView view="pageBreakPreview" topLeftCell="A286" zoomScale="85" zoomScaleNormal="100" zoomScaleSheetLayoutView="85" workbookViewId="0">
      <selection activeCell="F298" sqref="F298"/>
    </sheetView>
  </sheetViews>
  <sheetFormatPr defaultRowHeight="16.5" x14ac:dyDescent="0.3"/>
  <cols>
    <col min="3" max="3" width="53.75" customWidth="1"/>
    <col min="5" max="5" width="8.25" customWidth="1"/>
    <col min="6" max="6" width="10.25" customWidth="1"/>
  </cols>
  <sheetData>
    <row r="1" spans="1:6" x14ac:dyDescent="0.3">
      <c r="A1" s="305"/>
      <c r="B1" s="305"/>
      <c r="C1" s="305" t="s">
        <v>814</v>
      </c>
      <c r="D1" s="305"/>
      <c r="E1" s="305"/>
      <c r="F1" s="305"/>
    </row>
    <row r="2" spans="1:6" x14ac:dyDescent="0.3">
      <c r="A2" s="305"/>
      <c r="B2" s="305"/>
      <c r="C2" s="305" t="s">
        <v>815</v>
      </c>
      <c r="D2" s="305"/>
      <c r="E2" s="305"/>
      <c r="F2" s="305"/>
    </row>
    <row r="3" spans="1:6" x14ac:dyDescent="0.3">
      <c r="A3" s="305" t="s">
        <v>816</v>
      </c>
      <c r="B3" s="305" t="s">
        <v>87</v>
      </c>
      <c r="C3" s="305" t="s">
        <v>817</v>
      </c>
      <c r="D3" s="305"/>
      <c r="E3" s="305"/>
      <c r="F3" s="305" t="s">
        <v>818</v>
      </c>
    </row>
    <row r="4" spans="1:6" x14ac:dyDescent="0.3">
      <c r="A4" s="305" t="s">
        <v>13</v>
      </c>
      <c r="B4" s="305" t="s">
        <v>87</v>
      </c>
      <c r="C4" s="305" t="s">
        <v>819</v>
      </c>
      <c r="D4" s="305" t="s">
        <v>820</v>
      </c>
      <c r="E4" s="305" t="s">
        <v>821</v>
      </c>
      <c r="F4" s="305" t="s">
        <v>822</v>
      </c>
    </row>
    <row r="6" spans="1:6" x14ac:dyDescent="0.3">
      <c r="B6" t="s">
        <v>823</v>
      </c>
      <c r="C6" t="s">
        <v>824</v>
      </c>
    </row>
    <row r="7" spans="1:6" x14ac:dyDescent="0.3">
      <c r="A7">
        <v>0.96</v>
      </c>
      <c r="B7" t="s">
        <v>825</v>
      </c>
      <c r="C7" t="s">
        <v>826</v>
      </c>
      <c r="D7">
        <v>5960</v>
      </c>
      <c r="E7" t="s">
        <v>825</v>
      </c>
      <c r="F7">
        <v>5721.6</v>
      </c>
    </row>
    <row r="8" spans="1:6" x14ac:dyDescent="0.3">
      <c r="A8">
        <v>1</v>
      </c>
      <c r="B8" t="s">
        <v>548</v>
      </c>
      <c r="C8" t="s">
        <v>827</v>
      </c>
      <c r="D8">
        <v>1617.7</v>
      </c>
      <c r="E8" t="s">
        <v>548</v>
      </c>
      <c r="F8">
        <v>1617.7</v>
      </c>
    </row>
    <row r="9" spans="1:6" x14ac:dyDescent="0.3">
      <c r="A9">
        <v>1</v>
      </c>
      <c r="B9" t="s">
        <v>548</v>
      </c>
      <c r="C9" t="s">
        <v>828</v>
      </c>
      <c r="D9">
        <v>100</v>
      </c>
      <c r="E9" t="s">
        <v>548</v>
      </c>
      <c r="F9">
        <v>100</v>
      </c>
    </row>
    <row r="10" spans="1:6" x14ac:dyDescent="0.3">
      <c r="B10" t="s">
        <v>829</v>
      </c>
      <c r="C10" t="s">
        <v>830</v>
      </c>
      <c r="D10" t="s">
        <v>87</v>
      </c>
      <c r="E10" t="s">
        <v>829</v>
      </c>
      <c r="F10">
        <v>0</v>
      </c>
    </row>
    <row r="11" spans="1:6" x14ac:dyDescent="0.3">
      <c r="C11" t="s">
        <v>831</v>
      </c>
      <c r="F11">
        <v>7439.3</v>
      </c>
    </row>
    <row r="13" spans="1:6" x14ac:dyDescent="0.3">
      <c r="B13" t="s">
        <v>823</v>
      </c>
      <c r="C13" t="s">
        <v>832</v>
      </c>
    </row>
    <row r="14" spans="1:6" x14ac:dyDescent="0.3">
      <c r="A14">
        <v>0.72</v>
      </c>
      <c r="B14" t="s">
        <v>825</v>
      </c>
      <c r="C14" t="s">
        <v>826</v>
      </c>
      <c r="D14">
        <v>5960</v>
      </c>
      <c r="E14" t="s">
        <v>825</v>
      </c>
      <c r="F14">
        <v>4291.2</v>
      </c>
    </row>
    <row r="15" spans="1:6" x14ac:dyDescent="0.3">
      <c r="A15">
        <v>1</v>
      </c>
      <c r="B15" t="s">
        <v>548</v>
      </c>
      <c r="C15" t="s">
        <v>827</v>
      </c>
      <c r="D15">
        <v>1617.7</v>
      </c>
      <c r="E15" t="s">
        <v>548</v>
      </c>
      <c r="F15">
        <v>1617.7</v>
      </c>
    </row>
    <row r="16" spans="1:6" x14ac:dyDescent="0.3">
      <c r="A16">
        <v>1</v>
      </c>
      <c r="B16" t="s">
        <v>548</v>
      </c>
      <c r="C16" t="s">
        <v>828</v>
      </c>
      <c r="D16">
        <v>100</v>
      </c>
      <c r="E16" t="s">
        <v>548</v>
      </c>
      <c r="F16">
        <v>100</v>
      </c>
    </row>
    <row r="17" spans="1:6" x14ac:dyDescent="0.3">
      <c r="B17" t="s">
        <v>829</v>
      </c>
      <c r="C17" t="s">
        <v>830</v>
      </c>
      <c r="D17" t="s">
        <v>87</v>
      </c>
      <c r="E17" t="s">
        <v>829</v>
      </c>
      <c r="F17">
        <v>0</v>
      </c>
    </row>
    <row r="18" spans="1:6" x14ac:dyDescent="0.3">
      <c r="C18" t="s">
        <v>831</v>
      </c>
      <c r="F18">
        <v>6008.9</v>
      </c>
    </row>
    <row r="20" spans="1:6" x14ac:dyDescent="0.3">
      <c r="B20" t="s">
        <v>823</v>
      </c>
      <c r="C20" t="s">
        <v>833</v>
      </c>
    </row>
    <row r="21" spans="1:6" x14ac:dyDescent="0.3">
      <c r="A21">
        <v>0.48</v>
      </c>
      <c r="B21" t="s">
        <v>825</v>
      </c>
      <c r="C21" t="s">
        <v>826</v>
      </c>
      <c r="D21">
        <v>5960</v>
      </c>
      <c r="E21" t="s">
        <v>825</v>
      </c>
      <c r="F21">
        <v>2860.8</v>
      </c>
    </row>
    <row r="22" spans="1:6" x14ac:dyDescent="0.3">
      <c r="A22">
        <v>1</v>
      </c>
      <c r="B22" t="s">
        <v>548</v>
      </c>
      <c r="C22" t="s">
        <v>827</v>
      </c>
      <c r="D22">
        <v>1617.7</v>
      </c>
      <c r="E22" t="s">
        <v>548</v>
      </c>
      <c r="F22">
        <v>1617.7</v>
      </c>
    </row>
    <row r="23" spans="1:6" x14ac:dyDescent="0.3">
      <c r="A23">
        <v>1</v>
      </c>
      <c r="B23" t="s">
        <v>548</v>
      </c>
      <c r="C23" t="s">
        <v>828</v>
      </c>
      <c r="D23">
        <v>100</v>
      </c>
      <c r="E23" t="s">
        <v>548</v>
      </c>
      <c r="F23">
        <v>100</v>
      </c>
    </row>
    <row r="24" spans="1:6" x14ac:dyDescent="0.3">
      <c r="B24" t="s">
        <v>829</v>
      </c>
      <c r="C24" t="s">
        <v>830</v>
      </c>
      <c r="D24" t="s">
        <v>87</v>
      </c>
      <c r="E24" t="s">
        <v>829</v>
      </c>
      <c r="F24">
        <v>0</v>
      </c>
    </row>
    <row r="25" spans="1:6" x14ac:dyDescent="0.3">
      <c r="C25" t="s">
        <v>831</v>
      </c>
      <c r="F25">
        <v>4578.5</v>
      </c>
    </row>
    <row r="27" spans="1:6" x14ac:dyDescent="0.3">
      <c r="B27" t="s">
        <v>823</v>
      </c>
      <c r="C27" t="s">
        <v>834</v>
      </c>
    </row>
    <row r="28" spans="1:6" x14ac:dyDescent="0.3">
      <c r="A28">
        <v>0.36</v>
      </c>
      <c r="B28" t="s">
        <v>825</v>
      </c>
      <c r="C28" t="s">
        <v>826</v>
      </c>
      <c r="D28">
        <v>5960</v>
      </c>
      <c r="E28" t="s">
        <v>825</v>
      </c>
      <c r="F28">
        <v>2145.6</v>
      </c>
    </row>
    <row r="29" spans="1:6" x14ac:dyDescent="0.3">
      <c r="A29">
        <v>1</v>
      </c>
      <c r="B29" t="s">
        <v>548</v>
      </c>
      <c r="C29" t="s">
        <v>827</v>
      </c>
      <c r="D29">
        <v>1617.7</v>
      </c>
      <c r="E29" t="s">
        <v>548</v>
      </c>
      <c r="F29">
        <v>1617.7</v>
      </c>
    </row>
    <row r="30" spans="1:6" x14ac:dyDescent="0.3">
      <c r="A30">
        <v>1</v>
      </c>
      <c r="B30" t="s">
        <v>548</v>
      </c>
      <c r="C30" t="s">
        <v>828</v>
      </c>
      <c r="D30">
        <v>100</v>
      </c>
      <c r="E30" t="s">
        <v>548</v>
      </c>
      <c r="F30">
        <v>100</v>
      </c>
    </row>
    <row r="31" spans="1:6" x14ac:dyDescent="0.3">
      <c r="B31" t="s">
        <v>829</v>
      </c>
      <c r="C31" t="s">
        <v>830</v>
      </c>
      <c r="D31" t="s">
        <v>87</v>
      </c>
      <c r="E31" t="s">
        <v>829</v>
      </c>
      <c r="F31">
        <v>0</v>
      </c>
    </row>
    <row r="32" spans="1:6" x14ac:dyDescent="0.3">
      <c r="C32" t="s">
        <v>831</v>
      </c>
      <c r="F32">
        <v>3863.3</v>
      </c>
    </row>
    <row r="34" spans="1:6" x14ac:dyDescent="0.3">
      <c r="B34" t="s">
        <v>823</v>
      </c>
      <c r="C34" t="s">
        <v>835</v>
      </c>
    </row>
    <row r="35" spans="1:6" x14ac:dyDescent="0.3">
      <c r="A35">
        <v>0.28799999999999998</v>
      </c>
      <c r="B35" t="s">
        <v>825</v>
      </c>
      <c r="C35" t="s">
        <v>826</v>
      </c>
      <c r="D35">
        <v>5960</v>
      </c>
      <c r="E35" t="s">
        <v>825</v>
      </c>
      <c r="F35">
        <v>1716.48</v>
      </c>
    </row>
    <row r="36" spans="1:6" x14ac:dyDescent="0.3">
      <c r="A36">
        <v>1</v>
      </c>
      <c r="B36" t="s">
        <v>548</v>
      </c>
      <c r="C36" t="s">
        <v>827</v>
      </c>
      <c r="D36">
        <v>1617.7</v>
      </c>
      <c r="E36" t="s">
        <v>548</v>
      </c>
      <c r="F36">
        <v>1617.7</v>
      </c>
    </row>
    <row r="37" spans="1:6" x14ac:dyDescent="0.3">
      <c r="A37">
        <v>1</v>
      </c>
      <c r="B37" t="s">
        <v>548</v>
      </c>
      <c r="C37" t="s">
        <v>828</v>
      </c>
      <c r="D37">
        <v>100</v>
      </c>
      <c r="E37" t="s">
        <v>548</v>
      </c>
      <c r="F37">
        <v>100</v>
      </c>
    </row>
    <row r="38" spans="1:6" x14ac:dyDescent="0.3">
      <c r="B38" t="s">
        <v>829</v>
      </c>
      <c r="C38" t="s">
        <v>830</v>
      </c>
      <c r="D38" t="s">
        <v>87</v>
      </c>
      <c r="E38" t="s">
        <v>829</v>
      </c>
      <c r="F38">
        <v>0</v>
      </c>
    </row>
    <row r="39" spans="1:6" x14ac:dyDescent="0.3">
      <c r="C39" t="s">
        <v>831</v>
      </c>
      <c r="F39">
        <v>3434.18</v>
      </c>
    </row>
    <row r="41" spans="1:6" x14ac:dyDescent="0.3">
      <c r="B41" t="s">
        <v>823</v>
      </c>
      <c r="C41" t="s">
        <v>836</v>
      </c>
    </row>
    <row r="42" spans="1:6" x14ac:dyDescent="0.3">
      <c r="A42">
        <v>0.24</v>
      </c>
      <c r="B42" t="s">
        <v>825</v>
      </c>
      <c r="C42" t="s">
        <v>826</v>
      </c>
      <c r="D42">
        <v>5960</v>
      </c>
      <c r="E42" t="s">
        <v>825</v>
      </c>
      <c r="F42">
        <v>1430.4</v>
      </c>
    </row>
    <row r="43" spans="1:6" x14ac:dyDescent="0.3">
      <c r="A43">
        <v>1</v>
      </c>
      <c r="B43" t="s">
        <v>548</v>
      </c>
      <c r="C43" t="s">
        <v>827</v>
      </c>
      <c r="D43">
        <v>1617.7</v>
      </c>
      <c r="E43" t="s">
        <v>548</v>
      </c>
      <c r="F43">
        <v>1617.7</v>
      </c>
    </row>
    <row r="44" spans="1:6" x14ac:dyDescent="0.3">
      <c r="A44">
        <v>1</v>
      </c>
      <c r="B44" t="s">
        <v>548</v>
      </c>
      <c r="C44" t="s">
        <v>828</v>
      </c>
      <c r="D44">
        <v>100</v>
      </c>
      <c r="E44" t="s">
        <v>548</v>
      </c>
      <c r="F44">
        <v>100</v>
      </c>
    </row>
    <row r="45" spans="1:6" x14ac:dyDescent="0.3">
      <c r="B45" t="s">
        <v>829</v>
      </c>
      <c r="C45" t="s">
        <v>830</v>
      </c>
      <c r="D45" t="s">
        <v>87</v>
      </c>
      <c r="E45" t="s">
        <v>829</v>
      </c>
      <c r="F45">
        <v>0</v>
      </c>
    </row>
    <row r="46" spans="1:6" x14ac:dyDescent="0.3">
      <c r="C46" t="s">
        <v>831</v>
      </c>
      <c r="F46">
        <v>3148.1</v>
      </c>
    </row>
    <row r="47" spans="1:6" x14ac:dyDescent="0.3">
      <c r="A47" t="s">
        <v>87</v>
      </c>
    </row>
    <row r="48" spans="1:6" x14ac:dyDescent="0.3">
      <c r="B48" t="s">
        <v>823</v>
      </c>
      <c r="C48" t="s">
        <v>837</v>
      </c>
    </row>
    <row r="49" spans="1:6" x14ac:dyDescent="0.3">
      <c r="A49">
        <v>0.20599999999999999</v>
      </c>
      <c r="B49" t="s">
        <v>825</v>
      </c>
      <c r="C49" t="s">
        <v>826</v>
      </c>
      <c r="D49">
        <v>5960</v>
      </c>
      <c r="E49" t="s">
        <v>825</v>
      </c>
      <c r="F49">
        <v>1227.76</v>
      </c>
    </row>
    <row r="50" spans="1:6" x14ac:dyDescent="0.3">
      <c r="A50">
        <v>1</v>
      </c>
      <c r="B50" t="s">
        <v>548</v>
      </c>
      <c r="C50" t="s">
        <v>827</v>
      </c>
      <c r="D50">
        <v>1617.7</v>
      </c>
      <c r="E50" t="s">
        <v>548</v>
      </c>
      <c r="F50">
        <v>1617.7</v>
      </c>
    </row>
    <row r="51" spans="1:6" x14ac:dyDescent="0.3">
      <c r="A51">
        <v>1</v>
      </c>
      <c r="B51" t="s">
        <v>548</v>
      </c>
      <c r="C51" t="s">
        <v>828</v>
      </c>
      <c r="D51">
        <v>100</v>
      </c>
      <c r="E51" t="s">
        <v>548</v>
      </c>
      <c r="F51">
        <v>100</v>
      </c>
    </row>
    <row r="52" spans="1:6" x14ac:dyDescent="0.3">
      <c r="B52" t="s">
        <v>829</v>
      </c>
      <c r="C52" t="s">
        <v>830</v>
      </c>
      <c r="D52" t="s">
        <v>87</v>
      </c>
      <c r="E52" t="s">
        <v>829</v>
      </c>
      <c r="F52">
        <v>0</v>
      </c>
    </row>
    <row r="53" spans="1:6" x14ac:dyDescent="0.3">
      <c r="C53" t="s">
        <v>831</v>
      </c>
      <c r="F53">
        <v>2945.46</v>
      </c>
    </row>
    <row r="55" spans="1:6" x14ac:dyDescent="0.3">
      <c r="B55" t="s">
        <v>823</v>
      </c>
      <c r="C55" t="s">
        <v>838</v>
      </c>
    </row>
    <row r="56" spans="1:6" x14ac:dyDescent="0.3">
      <c r="A56">
        <v>0.18</v>
      </c>
      <c r="B56" t="s">
        <v>825</v>
      </c>
      <c r="C56" t="s">
        <v>826</v>
      </c>
      <c r="D56">
        <v>5960</v>
      </c>
      <c r="E56" t="s">
        <v>825</v>
      </c>
      <c r="F56">
        <v>1072.8</v>
      </c>
    </row>
    <row r="57" spans="1:6" x14ac:dyDescent="0.3">
      <c r="A57">
        <v>1</v>
      </c>
      <c r="B57" t="s">
        <v>548</v>
      </c>
      <c r="C57" t="s">
        <v>827</v>
      </c>
      <c r="D57">
        <v>1617.7</v>
      </c>
      <c r="E57" t="s">
        <v>548</v>
      </c>
      <c r="F57">
        <v>1617.7</v>
      </c>
    </row>
    <row r="58" spans="1:6" x14ac:dyDescent="0.3">
      <c r="A58">
        <v>1</v>
      </c>
      <c r="B58" t="s">
        <v>548</v>
      </c>
      <c r="C58" t="s">
        <v>828</v>
      </c>
      <c r="D58">
        <v>100</v>
      </c>
      <c r="E58" t="s">
        <v>548</v>
      </c>
      <c r="F58">
        <v>100</v>
      </c>
    </row>
    <row r="59" spans="1:6" x14ac:dyDescent="0.3">
      <c r="B59" t="s">
        <v>829</v>
      </c>
      <c r="C59" t="s">
        <v>830</v>
      </c>
      <c r="D59" t="s">
        <v>87</v>
      </c>
      <c r="E59" t="s">
        <v>829</v>
      </c>
      <c r="F59">
        <v>0</v>
      </c>
    </row>
    <row r="60" spans="1:6" x14ac:dyDescent="0.3">
      <c r="C60" t="s">
        <v>831</v>
      </c>
      <c r="F60">
        <v>2790.5</v>
      </c>
    </row>
    <row r="62" spans="1:6" x14ac:dyDescent="0.3">
      <c r="C62" t="s">
        <v>846</v>
      </c>
    </row>
    <row r="63" spans="1:6" x14ac:dyDescent="0.3">
      <c r="A63">
        <v>0.5</v>
      </c>
      <c r="B63" t="s">
        <v>825</v>
      </c>
      <c r="C63" t="s">
        <v>847</v>
      </c>
      <c r="D63">
        <v>974</v>
      </c>
      <c r="E63" t="s">
        <v>825</v>
      </c>
      <c r="F63">
        <v>487</v>
      </c>
    </row>
    <row r="64" spans="1:6" x14ac:dyDescent="0.3">
      <c r="A64">
        <v>1</v>
      </c>
      <c r="B64" t="s">
        <v>548</v>
      </c>
      <c r="C64" t="s">
        <v>827</v>
      </c>
      <c r="D64">
        <v>1617.7</v>
      </c>
      <c r="E64" t="s">
        <v>548</v>
      </c>
      <c r="F64">
        <v>1617.7</v>
      </c>
    </row>
    <row r="65" spans="1:6" x14ac:dyDescent="0.3">
      <c r="A65">
        <v>1</v>
      </c>
      <c r="B65" t="s">
        <v>548</v>
      </c>
      <c r="C65" t="s">
        <v>848</v>
      </c>
      <c r="D65">
        <v>242</v>
      </c>
      <c r="E65" t="s">
        <v>548</v>
      </c>
      <c r="F65">
        <v>242</v>
      </c>
    </row>
    <row r="66" spans="1:6" x14ac:dyDescent="0.3">
      <c r="B66" t="s">
        <v>829</v>
      </c>
      <c r="C66" t="s">
        <v>830</v>
      </c>
      <c r="D66" t="s">
        <v>87</v>
      </c>
      <c r="E66" t="s">
        <v>829</v>
      </c>
      <c r="F66">
        <v>0</v>
      </c>
    </row>
    <row r="67" spans="1:6" x14ac:dyDescent="0.3">
      <c r="B67">
        <v>7439.3</v>
      </c>
      <c r="C67" t="s">
        <v>831</v>
      </c>
      <c r="F67">
        <v>2346.6999999999998</v>
      </c>
    </row>
    <row r="69" spans="1:6" x14ac:dyDescent="0.3">
      <c r="A69">
        <v>1.1000000000000001</v>
      </c>
      <c r="B69" t="s">
        <v>87</v>
      </c>
      <c r="C69" t="s">
        <v>839</v>
      </c>
    </row>
    <row r="70" spans="1:6" x14ac:dyDescent="0.3">
      <c r="A70">
        <v>10</v>
      </c>
      <c r="B70" t="s">
        <v>548</v>
      </c>
      <c r="C70" t="s">
        <v>840</v>
      </c>
      <c r="D70">
        <v>96.6</v>
      </c>
      <c r="E70" t="s">
        <v>548</v>
      </c>
      <c r="F70">
        <v>966</v>
      </c>
    </row>
    <row r="71" spans="1:6" x14ac:dyDescent="0.3">
      <c r="A71">
        <v>10</v>
      </c>
      <c r="B71" t="s">
        <v>548</v>
      </c>
      <c r="C71" t="s">
        <v>841</v>
      </c>
      <c r="D71">
        <v>96.6</v>
      </c>
      <c r="E71" t="s">
        <v>548</v>
      </c>
      <c r="F71">
        <v>966</v>
      </c>
    </row>
    <row r="72" spans="1:6" x14ac:dyDescent="0.3">
      <c r="A72">
        <v>10</v>
      </c>
      <c r="B72" t="s">
        <v>548</v>
      </c>
      <c r="C72" t="s">
        <v>842</v>
      </c>
      <c r="D72">
        <v>11.2</v>
      </c>
      <c r="E72" t="s">
        <v>548</v>
      </c>
      <c r="F72">
        <v>112</v>
      </c>
    </row>
    <row r="73" spans="1:6" x14ac:dyDescent="0.3">
      <c r="B73" t="s">
        <v>829</v>
      </c>
      <c r="C73" t="s">
        <v>830</v>
      </c>
      <c r="E73" t="s">
        <v>829</v>
      </c>
      <c r="F73">
        <v>0</v>
      </c>
    </row>
    <row r="74" spans="1:6" x14ac:dyDescent="0.3">
      <c r="C74" t="s">
        <v>843</v>
      </c>
      <c r="F74">
        <v>2044</v>
      </c>
    </row>
    <row r="75" spans="1:6" x14ac:dyDescent="0.3">
      <c r="C75" t="s">
        <v>844</v>
      </c>
      <c r="D75" t="s">
        <v>845</v>
      </c>
      <c r="F75" s="289">
        <v>204.4</v>
      </c>
    </row>
    <row r="76" spans="1:6" x14ac:dyDescent="0.3">
      <c r="F76" s="236"/>
    </row>
    <row r="77" spans="1:6" x14ac:dyDescent="0.3">
      <c r="A77" t="s">
        <v>849</v>
      </c>
      <c r="B77" t="s">
        <v>823</v>
      </c>
      <c r="C77" t="s">
        <v>850</v>
      </c>
    </row>
    <row r="78" spans="1:6" x14ac:dyDescent="0.3">
      <c r="C78" t="s">
        <v>851</v>
      </c>
    </row>
    <row r="79" spans="1:6" x14ac:dyDescent="0.3">
      <c r="A79">
        <v>9</v>
      </c>
      <c r="B79" t="s">
        <v>548</v>
      </c>
      <c r="C79" t="s">
        <v>852</v>
      </c>
      <c r="D79">
        <v>1084.6500000000001</v>
      </c>
      <c r="E79" t="s">
        <v>548</v>
      </c>
      <c r="F79">
        <v>9761.85</v>
      </c>
    </row>
    <row r="80" spans="1:6" x14ac:dyDescent="0.3">
      <c r="A80">
        <v>4.5</v>
      </c>
      <c r="B80" t="s">
        <v>548</v>
      </c>
      <c r="C80" t="s">
        <v>835</v>
      </c>
      <c r="D80">
        <v>3434.18</v>
      </c>
      <c r="E80" t="s">
        <v>548</v>
      </c>
      <c r="F80">
        <v>15453.81</v>
      </c>
    </row>
    <row r="81" spans="1:6" x14ac:dyDescent="0.3">
      <c r="A81">
        <v>1.8</v>
      </c>
      <c r="B81" t="s">
        <v>853</v>
      </c>
      <c r="C81" t="s">
        <v>854</v>
      </c>
      <c r="D81">
        <v>804</v>
      </c>
      <c r="E81" t="s">
        <v>853</v>
      </c>
      <c r="F81">
        <v>1447.2</v>
      </c>
    </row>
    <row r="82" spans="1:6" x14ac:dyDescent="0.3">
      <c r="A82">
        <v>17.7</v>
      </c>
      <c r="B82" t="s">
        <v>853</v>
      </c>
      <c r="C82" t="s">
        <v>855</v>
      </c>
      <c r="D82">
        <v>562</v>
      </c>
      <c r="E82" t="s">
        <v>853</v>
      </c>
      <c r="F82">
        <v>9947.4</v>
      </c>
    </row>
    <row r="83" spans="1:6" x14ac:dyDescent="0.3">
      <c r="A83">
        <v>14.1</v>
      </c>
      <c r="B83" t="s">
        <v>853</v>
      </c>
      <c r="C83" t="s">
        <v>856</v>
      </c>
      <c r="D83">
        <v>461</v>
      </c>
      <c r="E83" t="s">
        <v>853</v>
      </c>
      <c r="F83">
        <v>6500.1</v>
      </c>
    </row>
    <row r="84" spans="1:6" x14ac:dyDescent="0.3">
      <c r="B84" t="s">
        <v>829</v>
      </c>
      <c r="C84" t="s">
        <v>830</v>
      </c>
      <c r="E84" t="s">
        <v>829</v>
      </c>
      <c r="F84">
        <v>0</v>
      </c>
    </row>
    <row r="85" spans="1:6" x14ac:dyDescent="0.3">
      <c r="C85" t="s">
        <v>843</v>
      </c>
      <c r="F85">
        <v>43110.36</v>
      </c>
    </row>
    <row r="86" spans="1:6" x14ac:dyDescent="0.3">
      <c r="C86" t="s">
        <v>857</v>
      </c>
      <c r="F86" s="289">
        <v>4311.04</v>
      </c>
    </row>
    <row r="87" spans="1:6" x14ac:dyDescent="0.3">
      <c r="F87" s="236"/>
    </row>
    <row r="88" spans="1:6" x14ac:dyDescent="0.3">
      <c r="A88">
        <v>6.5</v>
      </c>
      <c r="B88" t="s">
        <v>823</v>
      </c>
      <c r="C88" t="s">
        <v>859</v>
      </c>
    </row>
    <row r="89" spans="1:6" x14ac:dyDescent="0.3">
      <c r="C89" t="s">
        <v>860</v>
      </c>
    </row>
    <row r="90" spans="1:6" x14ac:dyDescent="0.3">
      <c r="A90">
        <v>4800</v>
      </c>
      <c r="B90" t="s">
        <v>861</v>
      </c>
      <c r="C90" t="s">
        <v>860</v>
      </c>
      <c r="D90">
        <v>5704.1</v>
      </c>
      <c r="E90" t="s">
        <v>862</v>
      </c>
      <c r="F90">
        <v>27379.68</v>
      </c>
    </row>
    <row r="91" spans="1:6" x14ac:dyDescent="0.3">
      <c r="A91">
        <v>2.5</v>
      </c>
      <c r="B91" t="s">
        <v>548</v>
      </c>
      <c r="C91" t="s">
        <v>835</v>
      </c>
      <c r="D91">
        <v>3434.18</v>
      </c>
      <c r="E91" t="s">
        <v>548</v>
      </c>
      <c r="F91">
        <v>8585.4500000000007</v>
      </c>
    </row>
    <row r="92" spans="1:6" x14ac:dyDescent="0.3">
      <c r="A92">
        <v>3.5</v>
      </c>
      <c r="B92" t="s">
        <v>853</v>
      </c>
      <c r="C92" t="s">
        <v>863</v>
      </c>
      <c r="D92">
        <v>861</v>
      </c>
      <c r="E92" t="s">
        <v>853</v>
      </c>
      <c r="F92">
        <v>3013.5</v>
      </c>
    </row>
    <row r="93" spans="1:6" x14ac:dyDescent="0.3">
      <c r="A93">
        <v>10.6</v>
      </c>
      <c r="B93" t="s">
        <v>853</v>
      </c>
      <c r="C93" t="s">
        <v>854</v>
      </c>
      <c r="D93">
        <v>804</v>
      </c>
      <c r="E93" t="s">
        <v>853</v>
      </c>
      <c r="F93">
        <v>8522.4</v>
      </c>
    </row>
    <row r="94" spans="1:6" x14ac:dyDescent="0.3">
      <c r="A94">
        <v>7.1</v>
      </c>
      <c r="B94" t="s">
        <v>853</v>
      </c>
      <c r="C94" t="s">
        <v>855</v>
      </c>
      <c r="D94">
        <v>562</v>
      </c>
      <c r="E94" t="s">
        <v>853</v>
      </c>
      <c r="F94">
        <v>3990.2</v>
      </c>
    </row>
    <row r="95" spans="1:6" x14ac:dyDescent="0.3">
      <c r="A95">
        <v>21.2</v>
      </c>
      <c r="B95" t="s">
        <v>853</v>
      </c>
      <c r="C95" t="s">
        <v>856</v>
      </c>
      <c r="D95">
        <v>461</v>
      </c>
      <c r="E95" t="s">
        <v>853</v>
      </c>
      <c r="F95">
        <v>9773.2000000000007</v>
      </c>
    </row>
    <row r="96" spans="1:6" x14ac:dyDescent="0.3">
      <c r="B96" t="s">
        <v>829</v>
      </c>
      <c r="C96" t="s">
        <v>830</v>
      </c>
      <c r="E96" t="s">
        <v>829</v>
      </c>
      <c r="F96">
        <v>0</v>
      </c>
    </row>
    <row r="97" spans="1:6" x14ac:dyDescent="0.3">
      <c r="C97" t="s">
        <v>843</v>
      </c>
      <c r="F97">
        <v>61264.43</v>
      </c>
    </row>
    <row r="98" spans="1:6" x14ac:dyDescent="0.3">
      <c r="C98" t="s">
        <v>857</v>
      </c>
      <c r="F98" s="289">
        <v>6126.44</v>
      </c>
    </row>
    <row r="99" spans="1:6" x14ac:dyDescent="0.3">
      <c r="F99" s="236"/>
    </row>
    <row r="100" spans="1:6" x14ac:dyDescent="0.3">
      <c r="A100">
        <v>9</v>
      </c>
      <c r="B100" t="s">
        <v>823</v>
      </c>
      <c r="C100" t="s">
        <v>864</v>
      </c>
    </row>
    <row r="101" spans="1:6" x14ac:dyDescent="0.3">
      <c r="C101" t="s">
        <v>860</v>
      </c>
    </row>
    <row r="102" spans="1:6" x14ac:dyDescent="0.3">
      <c r="A102">
        <v>4800</v>
      </c>
      <c r="B102" t="s">
        <v>861</v>
      </c>
      <c r="C102" t="s">
        <v>860</v>
      </c>
      <c r="D102">
        <v>5704.1</v>
      </c>
      <c r="E102" t="s">
        <v>862</v>
      </c>
      <c r="F102">
        <v>27379.68</v>
      </c>
    </row>
    <row r="103" spans="1:6" x14ac:dyDescent="0.3">
      <c r="A103">
        <v>2.5</v>
      </c>
      <c r="B103" t="s">
        <v>548</v>
      </c>
      <c r="C103" t="s">
        <v>836</v>
      </c>
      <c r="D103">
        <v>3148.1</v>
      </c>
      <c r="E103" t="s">
        <v>548</v>
      </c>
      <c r="F103">
        <v>7870.25</v>
      </c>
    </row>
    <row r="104" spans="1:6" x14ac:dyDescent="0.3">
      <c r="A104">
        <v>3.5</v>
      </c>
      <c r="B104" t="s">
        <v>853</v>
      </c>
      <c r="C104" t="s">
        <v>863</v>
      </c>
      <c r="D104">
        <v>861</v>
      </c>
      <c r="E104" t="s">
        <v>853</v>
      </c>
      <c r="F104">
        <v>3013.5</v>
      </c>
    </row>
    <row r="105" spans="1:6" x14ac:dyDescent="0.3">
      <c r="A105">
        <v>10.6</v>
      </c>
      <c r="B105" t="s">
        <v>853</v>
      </c>
      <c r="C105" t="s">
        <v>854</v>
      </c>
      <c r="D105">
        <v>804</v>
      </c>
      <c r="E105" t="s">
        <v>853</v>
      </c>
      <c r="F105">
        <v>8522.4</v>
      </c>
    </row>
    <row r="106" spans="1:6" x14ac:dyDescent="0.3">
      <c r="A106">
        <v>7.1</v>
      </c>
      <c r="B106" t="s">
        <v>853</v>
      </c>
      <c r="C106" t="s">
        <v>855</v>
      </c>
      <c r="D106">
        <v>562</v>
      </c>
      <c r="E106" t="s">
        <v>853</v>
      </c>
      <c r="F106">
        <v>3990.2</v>
      </c>
    </row>
    <row r="107" spans="1:6" x14ac:dyDescent="0.3">
      <c r="A107">
        <v>21.2</v>
      </c>
      <c r="B107" t="s">
        <v>853</v>
      </c>
      <c r="C107" t="s">
        <v>856</v>
      </c>
      <c r="D107">
        <v>461</v>
      </c>
      <c r="E107" t="s">
        <v>853</v>
      </c>
      <c r="F107">
        <v>9773.2000000000007</v>
      </c>
    </row>
    <row r="108" spans="1:6" x14ac:dyDescent="0.3">
      <c r="B108" t="s">
        <v>829</v>
      </c>
      <c r="C108" t="s">
        <v>830</v>
      </c>
      <c r="E108" t="s">
        <v>829</v>
      </c>
      <c r="F108">
        <v>0</v>
      </c>
    </row>
    <row r="109" spans="1:6" x14ac:dyDescent="0.3">
      <c r="C109" t="s">
        <v>843</v>
      </c>
      <c r="F109">
        <v>60549.23</v>
      </c>
    </row>
    <row r="110" spans="1:6" x14ac:dyDescent="0.3">
      <c r="C110" t="s">
        <v>857</v>
      </c>
      <c r="F110">
        <v>6054.92</v>
      </c>
    </row>
    <row r="111" spans="1:6" x14ac:dyDescent="0.3">
      <c r="C111" t="s">
        <v>865</v>
      </c>
      <c r="F111" s="289">
        <v>6122.92</v>
      </c>
    </row>
    <row r="112" spans="1:6" x14ac:dyDescent="0.3">
      <c r="F112" s="236"/>
    </row>
    <row r="113" spans="1:6" x14ac:dyDescent="0.3">
      <c r="C113" t="s">
        <v>866</v>
      </c>
    </row>
    <row r="114" spans="1:6" ht="33" x14ac:dyDescent="0.3">
      <c r="A114">
        <v>10</v>
      </c>
      <c r="B114" t="s">
        <v>823</v>
      </c>
      <c r="C114" s="284" t="s">
        <v>867</v>
      </c>
    </row>
    <row r="115" spans="1:6" x14ac:dyDescent="0.3">
      <c r="C115" t="s">
        <v>860</v>
      </c>
    </row>
    <row r="116" spans="1:6" x14ac:dyDescent="0.3">
      <c r="A116">
        <v>4800</v>
      </c>
      <c r="B116" t="s">
        <v>861</v>
      </c>
      <c r="C116" t="s">
        <v>860</v>
      </c>
      <c r="D116">
        <v>5704.1</v>
      </c>
      <c r="E116" t="s">
        <v>862</v>
      </c>
      <c r="F116">
        <v>27379.68</v>
      </c>
    </row>
    <row r="117" spans="1:6" x14ac:dyDescent="0.3">
      <c r="A117">
        <v>1.59</v>
      </c>
      <c r="B117" t="s">
        <v>548</v>
      </c>
      <c r="C117" t="s">
        <v>834</v>
      </c>
      <c r="D117">
        <v>3863.3</v>
      </c>
      <c r="E117" t="s">
        <v>548</v>
      </c>
      <c r="F117">
        <v>6142.65</v>
      </c>
    </row>
    <row r="118" spans="1:6" x14ac:dyDescent="0.3">
      <c r="A118">
        <v>7</v>
      </c>
      <c r="B118" t="s">
        <v>853</v>
      </c>
      <c r="C118" t="s">
        <v>863</v>
      </c>
      <c r="D118">
        <v>861</v>
      </c>
      <c r="E118" t="s">
        <v>853</v>
      </c>
      <c r="F118">
        <v>6027</v>
      </c>
    </row>
    <row r="119" spans="1:6" x14ac:dyDescent="0.3">
      <c r="A119">
        <v>7.1</v>
      </c>
      <c r="B119" t="s">
        <v>853</v>
      </c>
      <c r="C119" t="s">
        <v>854</v>
      </c>
      <c r="D119">
        <v>804</v>
      </c>
      <c r="E119" t="s">
        <v>853</v>
      </c>
      <c r="F119">
        <v>5708.4</v>
      </c>
    </row>
    <row r="120" spans="1:6" x14ac:dyDescent="0.3">
      <c r="A120">
        <v>7.1</v>
      </c>
      <c r="B120" t="s">
        <v>853</v>
      </c>
      <c r="C120" t="s">
        <v>855</v>
      </c>
      <c r="D120">
        <v>562</v>
      </c>
      <c r="E120" t="s">
        <v>853</v>
      </c>
      <c r="F120">
        <v>3990.2</v>
      </c>
    </row>
    <row r="121" spans="1:6" x14ac:dyDescent="0.3">
      <c r="A121">
        <v>21.2</v>
      </c>
      <c r="B121" t="s">
        <v>853</v>
      </c>
      <c r="C121" t="s">
        <v>856</v>
      </c>
      <c r="D121">
        <v>461</v>
      </c>
      <c r="E121" t="s">
        <v>853</v>
      </c>
      <c r="F121">
        <v>9773.2000000000007</v>
      </c>
    </row>
    <row r="122" spans="1:6" x14ac:dyDescent="0.3">
      <c r="B122" t="s">
        <v>829</v>
      </c>
      <c r="C122" t="s">
        <v>830</v>
      </c>
      <c r="D122" t="s">
        <v>87</v>
      </c>
      <c r="E122" t="s">
        <v>829</v>
      </c>
      <c r="F122">
        <v>0</v>
      </c>
    </row>
    <row r="123" spans="1:6" x14ac:dyDescent="0.3">
      <c r="C123" t="s">
        <v>843</v>
      </c>
      <c r="F123">
        <v>59021.13</v>
      </c>
    </row>
    <row r="124" spans="1:6" x14ac:dyDescent="0.3">
      <c r="C124" t="s">
        <v>857</v>
      </c>
      <c r="F124">
        <v>5902.11</v>
      </c>
    </row>
    <row r="125" spans="1:6" x14ac:dyDescent="0.3">
      <c r="B125" t="s">
        <v>868</v>
      </c>
      <c r="C125" t="s">
        <v>869</v>
      </c>
    </row>
    <row r="126" spans="1:6" x14ac:dyDescent="0.3">
      <c r="A126">
        <v>1.1000000000000001</v>
      </c>
      <c r="B126" t="s">
        <v>548</v>
      </c>
      <c r="C126" t="s">
        <v>870</v>
      </c>
      <c r="D126">
        <v>5902.11</v>
      </c>
      <c r="E126" t="s">
        <v>548</v>
      </c>
      <c r="F126">
        <v>6492.32</v>
      </c>
    </row>
    <row r="127" spans="1:6" x14ac:dyDescent="0.3">
      <c r="A127">
        <v>1</v>
      </c>
      <c r="B127" t="s">
        <v>871</v>
      </c>
      <c r="C127" t="s">
        <v>863</v>
      </c>
      <c r="D127">
        <v>861</v>
      </c>
      <c r="E127" t="s">
        <v>853</v>
      </c>
      <c r="F127">
        <v>861</v>
      </c>
    </row>
    <row r="128" spans="1:6" x14ac:dyDescent="0.3">
      <c r="B128" t="s">
        <v>829</v>
      </c>
      <c r="C128" t="s">
        <v>830</v>
      </c>
      <c r="D128" t="s">
        <v>87</v>
      </c>
      <c r="E128" t="s">
        <v>829</v>
      </c>
      <c r="F128">
        <v>0</v>
      </c>
    </row>
    <row r="129" spans="1:6" x14ac:dyDescent="0.3">
      <c r="C129" t="s">
        <v>872</v>
      </c>
      <c r="F129">
        <v>7353.32</v>
      </c>
    </row>
    <row r="130" spans="1:6" x14ac:dyDescent="0.3">
      <c r="C130" t="s">
        <v>873</v>
      </c>
      <c r="F130">
        <v>735.33</v>
      </c>
    </row>
    <row r="131" spans="1:6" x14ac:dyDescent="0.3">
      <c r="C131" t="s">
        <v>865</v>
      </c>
      <c r="E131">
        <v>7.48</v>
      </c>
      <c r="F131" s="290">
        <v>742.81</v>
      </c>
    </row>
    <row r="132" spans="1:6" x14ac:dyDescent="0.3">
      <c r="F132" s="236"/>
    </row>
    <row r="133" spans="1:6" x14ac:dyDescent="0.3">
      <c r="A133" s="288" t="s">
        <v>874</v>
      </c>
      <c r="C133" t="s">
        <v>45</v>
      </c>
      <c r="F133" s="289">
        <v>739.38</v>
      </c>
    </row>
    <row r="134" spans="1:6" x14ac:dyDescent="0.3">
      <c r="A134" s="288"/>
      <c r="F134" s="236"/>
    </row>
    <row r="135" spans="1:6" x14ac:dyDescent="0.3">
      <c r="A135" s="288" t="s">
        <v>360</v>
      </c>
      <c r="C135" t="s">
        <v>875</v>
      </c>
      <c r="F135" s="289">
        <v>831.23</v>
      </c>
    </row>
    <row r="136" spans="1:6" x14ac:dyDescent="0.3">
      <c r="A136" s="288"/>
      <c r="F136" s="236"/>
    </row>
    <row r="137" spans="1:6" x14ac:dyDescent="0.3">
      <c r="A137" s="288" t="s">
        <v>876</v>
      </c>
      <c r="C137" t="s">
        <v>877</v>
      </c>
      <c r="F137">
        <v>997.48</v>
      </c>
    </row>
    <row r="138" spans="1:6" x14ac:dyDescent="0.3">
      <c r="A138" s="288"/>
    </row>
    <row r="139" spans="1:6" x14ac:dyDescent="0.3">
      <c r="A139" s="288" t="s">
        <v>878</v>
      </c>
      <c r="C139" t="s">
        <v>879</v>
      </c>
      <c r="F139">
        <v>914.35</v>
      </c>
    </row>
    <row r="140" spans="1:6" x14ac:dyDescent="0.3">
      <c r="A140" s="288"/>
    </row>
    <row r="141" spans="1:6" x14ac:dyDescent="0.3">
      <c r="C141" t="s">
        <v>355</v>
      </c>
    </row>
    <row r="142" spans="1:6" x14ac:dyDescent="0.3">
      <c r="A142">
        <v>5</v>
      </c>
      <c r="B142" t="s">
        <v>5</v>
      </c>
      <c r="C142" t="s">
        <v>880</v>
      </c>
      <c r="D142">
        <v>1487.65</v>
      </c>
      <c r="F142">
        <v>7438.25</v>
      </c>
    </row>
    <row r="143" spans="1:6" x14ac:dyDescent="0.3">
      <c r="A143">
        <v>3.3</v>
      </c>
      <c r="B143" t="s">
        <v>5</v>
      </c>
      <c r="C143" t="s">
        <v>881</v>
      </c>
      <c r="D143">
        <v>1208.6500000000001</v>
      </c>
      <c r="F143">
        <v>3988.55</v>
      </c>
    </row>
    <row r="144" spans="1:6" x14ac:dyDescent="0.3">
      <c r="A144">
        <v>4.79</v>
      </c>
      <c r="B144" t="s">
        <v>5</v>
      </c>
      <c r="C144" t="s">
        <v>882</v>
      </c>
      <c r="D144">
        <v>1617.7</v>
      </c>
      <c r="F144">
        <v>7748.78</v>
      </c>
    </row>
    <row r="145" spans="1:6" x14ac:dyDescent="0.3">
      <c r="A145">
        <v>3.25</v>
      </c>
      <c r="B145" t="s">
        <v>64</v>
      </c>
      <c r="C145" t="s">
        <v>883</v>
      </c>
      <c r="D145">
        <v>5960</v>
      </c>
      <c r="F145">
        <v>19370</v>
      </c>
    </row>
    <row r="146" spans="1:6" x14ac:dyDescent="0.3">
      <c r="A146">
        <v>19.5</v>
      </c>
      <c r="B146" t="s">
        <v>671</v>
      </c>
      <c r="C146" t="s">
        <v>884</v>
      </c>
      <c r="D146">
        <v>42.8</v>
      </c>
      <c r="F146">
        <v>834.6</v>
      </c>
    </row>
    <row r="147" spans="1:6" x14ac:dyDescent="0.3">
      <c r="A147">
        <v>3.5</v>
      </c>
      <c r="B147" t="s">
        <v>7</v>
      </c>
      <c r="C147" t="s">
        <v>885</v>
      </c>
      <c r="D147">
        <v>804</v>
      </c>
      <c r="E147">
        <v>0</v>
      </c>
      <c r="F147">
        <v>2814</v>
      </c>
    </row>
    <row r="148" spans="1:6" x14ac:dyDescent="0.3">
      <c r="A148">
        <v>21.2</v>
      </c>
      <c r="B148" t="s">
        <v>7</v>
      </c>
      <c r="C148" t="s">
        <v>886</v>
      </c>
      <c r="D148">
        <v>562</v>
      </c>
      <c r="F148">
        <v>11914.4</v>
      </c>
    </row>
    <row r="149" spans="1:6" x14ac:dyDescent="0.3">
      <c r="A149">
        <v>35.299999999999997</v>
      </c>
      <c r="B149" t="s">
        <v>7</v>
      </c>
      <c r="C149" t="s">
        <v>887</v>
      </c>
      <c r="D149">
        <v>461</v>
      </c>
      <c r="F149">
        <v>16273.3</v>
      </c>
    </row>
    <row r="150" spans="1:6" x14ac:dyDescent="0.3">
      <c r="C150" t="s">
        <v>888</v>
      </c>
      <c r="D150">
        <v>0</v>
      </c>
      <c r="F150">
        <v>70381.88</v>
      </c>
    </row>
    <row r="151" spans="1:6" x14ac:dyDescent="0.3">
      <c r="C151" t="s">
        <v>889</v>
      </c>
      <c r="D151">
        <v>0</v>
      </c>
      <c r="F151">
        <v>7038.19</v>
      </c>
    </row>
    <row r="152" spans="1:6" x14ac:dyDescent="0.3">
      <c r="A152">
        <v>1</v>
      </c>
      <c r="B152" t="s">
        <v>5</v>
      </c>
      <c r="C152" t="s">
        <v>890</v>
      </c>
      <c r="D152">
        <v>81.3</v>
      </c>
      <c r="F152">
        <v>81.3</v>
      </c>
    </row>
    <row r="153" spans="1:6" x14ac:dyDescent="0.3">
      <c r="C153" t="s">
        <v>891</v>
      </c>
      <c r="D153">
        <v>0</v>
      </c>
      <c r="F153">
        <v>7119.49</v>
      </c>
    </row>
    <row r="154" spans="1:6" x14ac:dyDescent="0.3">
      <c r="A154" t="s">
        <v>416</v>
      </c>
      <c r="C154" t="s">
        <v>892</v>
      </c>
      <c r="D154" t="s">
        <v>416</v>
      </c>
      <c r="F154">
        <v>35.6</v>
      </c>
    </row>
    <row r="155" spans="1:6" x14ac:dyDescent="0.3">
      <c r="C155" t="s">
        <v>549</v>
      </c>
      <c r="F155">
        <v>7155.09</v>
      </c>
    </row>
    <row r="156" spans="1:6" x14ac:dyDescent="0.3">
      <c r="C156" t="s">
        <v>865</v>
      </c>
      <c r="F156" s="289">
        <v>7258.39</v>
      </c>
    </row>
    <row r="157" spans="1:6" x14ac:dyDescent="0.3">
      <c r="F157" s="236"/>
    </row>
    <row r="158" spans="1:6" x14ac:dyDescent="0.3">
      <c r="A158" t="s">
        <v>893</v>
      </c>
      <c r="B158" t="s">
        <v>894</v>
      </c>
      <c r="C158" t="s">
        <v>895</v>
      </c>
    </row>
    <row r="159" spans="1:6" ht="33" x14ac:dyDescent="0.3">
      <c r="C159" s="284" t="s">
        <v>896</v>
      </c>
    </row>
    <row r="160" spans="1:6" x14ac:dyDescent="0.3">
      <c r="A160">
        <v>1</v>
      </c>
      <c r="B160" t="s">
        <v>897</v>
      </c>
      <c r="C160" t="s">
        <v>898</v>
      </c>
      <c r="D160">
        <v>51750</v>
      </c>
      <c r="E160" t="s">
        <v>64</v>
      </c>
      <c r="F160">
        <v>5175</v>
      </c>
    </row>
    <row r="161" spans="1:6" x14ac:dyDescent="0.3">
      <c r="A161">
        <v>0.01</v>
      </c>
      <c r="B161" t="s">
        <v>897</v>
      </c>
      <c r="C161" t="s">
        <v>899</v>
      </c>
      <c r="D161">
        <v>50300</v>
      </c>
      <c r="E161" t="s">
        <v>64</v>
      </c>
      <c r="F161">
        <v>50.3</v>
      </c>
    </row>
    <row r="162" spans="1:6" x14ac:dyDescent="0.3">
      <c r="A162">
        <v>3.5</v>
      </c>
      <c r="B162" t="s">
        <v>871</v>
      </c>
      <c r="C162" t="s">
        <v>900</v>
      </c>
      <c r="D162">
        <v>747</v>
      </c>
      <c r="E162" t="s">
        <v>871</v>
      </c>
      <c r="F162">
        <v>2614.5</v>
      </c>
    </row>
    <row r="163" spans="1:6" x14ac:dyDescent="0.3">
      <c r="B163" t="s">
        <v>829</v>
      </c>
      <c r="C163" t="s">
        <v>830</v>
      </c>
      <c r="E163" t="s">
        <v>829</v>
      </c>
      <c r="F163">
        <v>0</v>
      </c>
    </row>
    <row r="164" spans="1:6" x14ac:dyDescent="0.3">
      <c r="C164" t="s">
        <v>901</v>
      </c>
      <c r="F164">
        <v>7839.8</v>
      </c>
    </row>
    <row r="165" spans="1:6" x14ac:dyDescent="0.3">
      <c r="C165" t="s">
        <v>902</v>
      </c>
      <c r="F165" s="291">
        <v>78398</v>
      </c>
    </row>
    <row r="167" spans="1:6" x14ac:dyDescent="0.3">
      <c r="A167" t="s">
        <v>903</v>
      </c>
      <c r="B167" t="s">
        <v>823</v>
      </c>
      <c r="C167" t="s">
        <v>904</v>
      </c>
    </row>
    <row r="168" spans="1:6" x14ac:dyDescent="0.3">
      <c r="A168">
        <v>0.14000000000000001</v>
      </c>
      <c r="B168" t="s">
        <v>548</v>
      </c>
      <c r="C168" t="s">
        <v>835</v>
      </c>
      <c r="D168">
        <v>3434.18</v>
      </c>
      <c r="E168" t="s">
        <v>548</v>
      </c>
      <c r="F168">
        <v>480.79</v>
      </c>
    </row>
    <row r="169" spans="1:6" x14ac:dyDescent="0.3">
      <c r="A169">
        <v>1.1000000000000001</v>
      </c>
      <c r="B169" t="s">
        <v>853</v>
      </c>
      <c r="C169" t="s">
        <v>863</v>
      </c>
      <c r="D169">
        <v>861</v>
      </c>
      <c r="E169" t="s">
        <v>853</v>
      </c>
      <c r="F169">
        <v>947.1</v>
      </c>
    </row>
    <row r="170" spans="1:6" x14ac:dyDescent="0.3">
      <c r="A170">
        <v>0.5</v>
      </c>
      <c r="B170" t="s">
        <v>853</v>
      </c>
      <c r="C170" t="s">
        <v>855</v>
      </c>
      <c r="D170">
        <v>562</v>
      </c>
      <c r="E170" t="s">
        <v>853</v>
      </c>
      <c r="F170">
        <v>281</v>
      </c>
    </row>
    <row r="171" spans="1:6" x14ac:dyDescent="0.3">
      <c r="A171">
        <v>1.1000000000000001</v>
      </c>
      <c r="B171" t="s">
        <v>853</v>
      </c>
      <c r="C171" t="s">
        <v>856</v>
      </c>
      <c r="D171">
        <v>461</v>
      </c>
      <c r="E171" t="s">
        <v>853</v>
      </c>
      <c r="F171">
        <v>507.1</v>
      </c>
    </row>
    <row r="172" spans="1:6" x14ac:dyDescent="0.3">
      <c r="B172" t="s">
        <v>829</v>
      </c>
      <c r="C172" t="s">
        <v>830</v>
      </c>
      <c r="D172" t="s">
        <v>87</v>
      </c>
      <c r="E172" t="s">
        <v>829</v>
      </c>
      <c r="F172">
        <v>5</v>
      </c>
    </row>
    <row r="173" spans="1:6" x14ac:dyDescent="0.3">
      <c r="C173" t="s">
        <v>872</v>
      </c>
      <c r="F173">
        <v>2220.9899999999998</v>
      </c>
    </row>
    <row r="174" spans="1:6" x14ac:dyDescent="0.3">
      <c r="C174" t="s">
        <v>873</v>
      </c>
      <c r="F174" s="291">
        <v>222.1</v>
      </c>
    </row>
    <row r="175" spans="1:6" x14ac:dyDescent="0.3">
      <c r="F175" s="304"/>
    </row>
    <row r="176" spans="1:6" x14ac:dyDescent="0.3">
      <c r="A176">
        <v>37.1</v>
      </c>
      <c r="B176" t="s">
        <v>823</v>
      </c>
      <c r="C176" t="s">
        <v>905</v>
      </c>
    </row>
    <row r="177" spans="1:6" x14ac:dyDescent="0.3">
      <c r="A177">
        <v>0.09</v>
      </c>
      <c r="B177" t="s">
        <v>548</v>
      </c>
      <c r="C177" t="s">
        <v>906</v>
      </c>
      <c r="D177">
        <v>1322</v>
      </c>
      <c r="E177" t="s">
        <v>548</v>
      </c>
      <c r="F177">
        <v>118.98</v>
      </c>
    </row>
    <row r="178" spans="1:6" x14ac:dyDescent="0.3">
      <c r="A178">
        <v>2.2000000000000002</v>
      </c>
      <c r="B178" t="s">
        <v>853</v>
      </c>
      <c r="C178" t="s">
        <v>854</v>
      </c>
      <c r="D178">
        <v>804</v>
      </c>
      <c r="E178" t="s">
        <v>853</v>
      </c>
      <c r="F178">
        <v>1768.8</v>
      </c>
    </row>
    <row r="179" spans="1:6" x14ac:dyDescent="0.3">
      <c r="A179">
        <v>0.5</v>
      </c>
      <c r="B179" t="s">
        <v>853</v>
      </c>
      <c r="C179" t="s">
        <v>855</v>
      </c>
      <c r="D179">
        <v>562</v>
      </c>
      <c r="E179" t="s">
        <v>853</v>
      </c>
      <c r="F179">
        <v>281</v>
      </c>
    </row>
    <row r="180" spans="1:6" x14ac:dyDescent="0.3">
      <c r="A180">
        <v>3.8</v>
      </c>
      <c r="B180" t="s">
        <v>853</v>
      </c>
      <c r="C180" t="s">
        <v>856</v>
      </c>
      <c r="D180">
        <v>461</v>
      </c>
      <c r="E180" t="s">
        <v>853</v>
      </c>
      <c r="F180">
        <v>1751.8</v>
      </c>
    </row>
    <row r="181" spans="1:6" x14ac:dyDescent="0.3">
      <c r="B181" t="s">
        <v>829</v>
      </c>
      <c r="C181" t="s">
        <v>907</v>
      </c>
      <c r="D181" t="s">
        <v>87</v>
      </c>
      <c r="E181" t="s">
        <v>829</v>
      </c>
      <c r="F181">
        <v>1.5</v>
      </c>
    </row>
    <row r="182" spans="1:6" x14ac:dyDescent="0.3">
      <c r="C182" t="s">
        <v>908</v>
      </c>
      <c r="F182">
        <v>3922.08</v>
      </c>
    </row>
    <row r="183" spans="1:6" x14ac:dyDescent="0.3">
      <c r="C183" t="s">
        <v>873</v>
      </c>
      <c r="F183" s="289">
        <v>39.22</v>
      </c>
    </row>
    <row r="184" spans="1:6" x14ac:dyDescent="0.3">
      <c r="F184" s="236"/>
    </row>
    <row r="185" spans="1:6" x14ac:dyDescent="0.3">
      <c r="A185" t="s">
        <v>909</v>
      </c>
      <c r="B185" t="s">
        <v>823</v>
      </c>
      <c r="C185" t="s">
        <v>910</v>
      </c>
    </row>
    <row r="186" spans="1:6" x14ac:dyDescent="0.3">
      <c r="C186" t="s">
        <v>911</v>
      </c>
    </row>
    <row r="187" spans="1:6" x14ac:dyDescent="0.3">
      <c r="C187" t="s">
        <v>912</v>
      </c>
    </row>
    <row r="188" spans="1:6" x14ac:dyDescent="0.3">
      <c r="A188">
        <v>1.44</v>
      </c>
      <c r="B188" t="s">
        <v>913</v>
      </c>
      <c r="C188" t="s">
        <v>914</v>
      </c>
      <c r="D188">
        <v>146.1</v>
      </c>
      <c r="E188" t="s">
        <v>913</v>
      </c>
      <c r="F188">
        <v>210.38</v>
      </c>
    </row>
    <row r="189" spans="1:6" x14ac:dyDescent="0.3">
      <c r="A189">
        <v>0.7</v>
      </c>
      <c r="B189" t="s">
        <v>871</v>
      </c>
      <c r="C189" t="s">
        <v>915</v>
      </c>
      <c r="D189">
        <v>688</v>
      </c>
      <c r="E189" t="s">
        <v>871</v>
      </c>
      <c r="F189">
        <v>481.6</v>
      </c>
    </row>
    <row r="190" spans="1:6" x14ac:dyDescent="0.3">
      <c r="A190">
        <v>2.5499999999999998</v>
      </c>
      <c r="B190" t="s">
        <v>913</v>
      </c>
      <c r="C190" t="s">
        <v>916</v>
      </c>
      <c r="D190">
        <v>236.6</v>
      </c>
      <c r="E190" t="s">
        <v>913</v>
      </c>
      <c r="F190">
        <v>603.33000000000004</v>
      </c>
    </row>
    <row r="191" spans="1:6" x14ac:dyDescent="0.3">
      <c r="A191">
        <v>1.2</v>
      </c>
      <c r="B191" t="s">
        <v>871</v>
      </c>
      <c r="C191" t="s">
        <v>915</v>
      </c>
      <c r="D191">
        <v>688</v>
      </c>
      <c r="E191" t="s">
        <v>871</v>
      </c>
      <c r="F191">
        <v>825.6</v>
      </c>
    </row>
    <row r="192" spans="1:6" x14ac:dyDescent="0.3">
      <c r="B192" t="s">
        <v>829</v>
      </c>
      <c r="C192" t="s">
        <v>917</v>
      </c>
      <c r="D192" t="s">
        <v>87</v>
      </c>
      <c r="E192" t="s">
        <v>829</v>
      </c>
      <c r="F192">
        <v>1.5</v>
      </c>
    </row>
    <row r="193" spans="1:6" x14ac:dyDescent="0.3">
      <c r="C193" t="s">
        <v>872</v>
      </c>
      <c r="F193">
        <v>2122.41</v>
      </c>
    </row>
    <row r="194" spans="1:6" x14ac:dyDescent="0.3">
      <c r="C194" t="s">
        <v>873</v>
      </c>
      <c r="F194">
        <v>212.24</v>
      </c>
    </row>
    <row r="196" spans="1:6" x14ac:dyDescent="0.3">
      <c r="A196">
        <v>41</v>
      </c>
      <c r="B196" t="s">
        <v>823</v>
      </c>
      <c r="C196" t="s">
        <v>918</v>
      </c>
    </row>
    <row r="197" spans="1:6" x14ac:dyDescent="0.3">
      <c r="C197" t="s">
        <v>919</v>
      </c>
    </row>
    <row r="198" spans="1:6" x14ac:dyDescent="0.3">
      <c r="C198" t="s">
        <v>920</v>
      </c>
    </row>
    <row r="199" spans="1:6" x14ac:dyDescent="0.3">
      <c r="A199">
        <v>2.2200000000000002</v>
      </c>
      <c r="B199" t="s">
        <v>913</v>
      </c>
      <c r="C199" t="s">
        <v>916</v>
      </c>
      <c r="D199">
        <v>225.4</v>
      </c>
      <c r="E199" t="s">
        <v>913</v>
      </c>
      <c r="F199">
        <v>500.39</v>
      </c>
    </row>
    <row r="200" spans="1:6" x14ac:dyDescent="0.3">
      <c r="A200">
        <v>1.1000000000000001</v>
      </c>
      <c r="B200" t="s">
        <v>871</v>
      </c>
      <c r="C200" t="s">
        <v>915</v>
      </c>
      <c r="D200">
        <v>688</v>
      </c>
      <c r="E200" t="s">
        <v>871</v>
      </c>
      <c r="F200">
        <v>756.8</v>
      </c>
    </row>
    <row r="201" spans="1:6" x14ac:dyDescent="0.3">
      <c r="B201" t="s">
        <v>829</v>
      </c>
      <c r="C201" t="s">
        <v>917</v>
      </c>
      <c r="D201" t="s">
        <v>87</v>
      </c>
      <c r="E201" t="s">
        <v>829</v>
      </c>
      <c r="F201">
        <v>1.5</v>
      </c>
    </row>
    <row r="202" spans="1:6" x14ac:dyDescent="0.3">
      <c r="C202" t="s">
        <v>872</v>
      </c>
      <c r="F202">
        <v>1258.69</v>
      </c>
    </row>
    <row r="203" spans="1:6" x14ac:dyDescent="0.3">
      <c r="C203" t="s">
        <v>873</v>
      </c>
      <c r="F203" s="289">
        <v>125.87</v>
      </c>
    </row>
    <row r="204" spans="1:6" x14ac:dyDescent="0.3">
      <c r="F204" s="236"/>
    </row>
    <row r="205" spans="1:6" x14ac:dyDescent="0.3">
      <c r="C205" t="s">
        <v>921</v>
      </c>
    </row>
    <row r="206" spans="1:6" x14ac:dyDescent="0.3">
      <c r="C206" t="s">
        <v>919</v>
      </c>
    </row>
    <row r="207" spans="1:6" x14ac:dyDescent="0.3">
      <c r="C207" t="s">
        <v>920</v>
      </c>
    </row>
    <row r="208" spans="1:6" x14ac:dyDescent="0.3">
      <c r="A208">
        <v>1.1100000000000001</v>
      </c>
      <c r="B208" t="s">
        <v>705</v>
      </c>
      <c r="C208" t="s">
        <v>916</v>
      </c>
      <c r="D208">
        <v>225.4</v>
      </c>
      <c r="E208" t="s">
        <v>705</v>
      </c>
      <c r="F208">
        <v>250.19</v>
      </c>
    </row>
    <row r="209" spans="1:6" x14ac:dyDescent="0.3">
      <c r="A209">
        <v>0.7</v>
      </c>
      <c r="B209" t="s">
        <v>922</v>
      </c>
      <c r="C209" t="s">
        <v>915</v>
      </c>
      <c r="D209">
        <v>688</v>
      </c>
      <c r="E209" t="s">
        <v>922</v>
      </c>
      <c r="F209">
        <v>481.6</v>
      </c>
    </row>
    <row r="210" spans="1:6" x14ac:dyDescent="0.3">
      <c r="A210">
        <v>10</v>
      </c>
      <c r="B210" t="s">
        <v>43</v>
      </c>
      <c r="C210" t="s">
        <v>923</v>
      </c>
      <c r="D210">
        <v>7.9</v>
      </c>
      <c r="E210" t="s">
        <v>43</v>
      </c>
      <c r="F210">
        <v>79</v>
      </c>
    </row>
    <row r="211" spans="1:6" x14ac:dyDescent="0.3">
      <c r="C211" t="s">
        <v>924</v>
      </c>
      <c r="D211" t="s">
        <v>416</v>
      </c>
      <c r="F211">
        <v>1.9</v>
      </c>
    </row>
    <row r="212" spans="1:6" x14ac:dyDescent="0.3">
      <c r="C212" t="s">
        <v>872</v>
      </c>
      <c r="F212">
        <v>812.69</v>
      </c>
    </row>
    <row r="213" spans="1:6" x14ac:dyDescent="0.3">
      <c r="C213" t="s">
        <v>873</v>
      </c>
      <c r="F213" s="289">
        <v>81.27</v>
      </c>
    </row>
    <row r="214" spans="1:6" x14ac:dyDescent="0.3">
      <c r="F214" s="236"/>
    </row>
    <row r="215" spans="1:6" x14ac:dyDescent="0.3">
      <c r="C215" t="s">
        <v>921</v>
      </c>
    </row>
    <row r="216" spans="1:6" x14ac:dyDescent="0.3">
      <c r="C216" t="s">
        <v>911</v>
      </c>
    </row>
    <row r="217" spans="1:6" x14ac:dyDescent="0.3">
      <c r="C217" t="s">
        <v>920</v>
      </c>
    </row>
    <row r="218" spans="1:6" x14ac:dyDescent="0.3">
      <c r="A218">
        <v>1.33</v>
      </c>
      <c r="B218" t="s">
        <v>705</v>
      </c>
      <c r="C218" t="s">
        <v>916</v>
      </c>
      <c r="D218">
        <v>236.6</v>
      </c>
      <c r="E218" t="s">
        <v>705</v>
      </c>
      <c r="F218">
        <v>314.68</v>
      </c>
    </row>
    <row r="219" spans="1:6" x14ac:dyDescent="0.3">
      <c r="A219">
        <v>0.7</v>
      </c>
      <c r="B219" t="s">
        <v>922</v>
      </c>
      <c r="C219" t="s">
        <v>915</v>
      </c>
      <c r="D219">
        <v>688</v>
      </c>
      <c r="E219" t="s">
        <v>922</v>
      </c>
      <c r="F219">
        <v>481.6</v>
      </c>
    </row>
    <row r="220" spans="1:6" x14ac:dyDescent="0.3">
      <c r="A220">
        <v>10</v>
      </c>
      <c r="B220" t="s">
        <v>43</v>
      </c>
      <c r="C220" t="s">
        <v>925</v>
      </c>
      <c r="D220">
        <v>8.5</v>
      </c>
      <c r="E220" t="s">
        <v>43</v>
      </c>
      <c r="F220">
        <v>85</v>
      </c>
    </row>
    <row r="221" spans="1:6" x14ac:dyDescent="0.3">
      <c r="C221" t="s">
        <v>924</v>
      </c>
      <c r="D221" t="s">
        <v>416</v>
      </c>
      <c r="F221">
        <v>1.5</v>
      </c>
    </row>
    <row r="222" spans="1:6" x14ac:dyDescent="0.3">
      <c r="C222" t="s">
        <v>872</v>
      </c>
      <c r="F222">
        <v>882.78</v>
      </c>
    </row>
    <row r="223" spans="1:6" x14ac:dyDescent="0.3">
      <c r="C223" t="s">
        <v>873</v>
      </c>
      <c r="F223" s="289">
        <v>88.28</v>
      </c>
    </row>
    <row r="224" spans="1:6" x14ac:dyDescent="0.3">
      <c r="F224" s="236"/>
    </row>
    <row r="225" spans="1:6" x14ac:dyDescent="0.3">
      <c r="C225" t="s">
        <v>926</v>
      </c>
    </row>
    <row r="226" spans="1:6" x14ac:dyDescent="0.3">
      <c r="C226" t="s">
        <v>911</v>
      </c>
    </row>
    <row r="227" spans="1:6" x14ac:dyDescent="0.3">
      <c r="C227" t="s">
        <v>920</v>
      </c>
    </row>
    <row r="228" spans="1:6" x14ac:dyDescent="0.3">
      <c r="A228">
        <v>2.2200000000000002</v>
      </c>
      <c r="B228" t="s">
        <v>705</v>
      </c>
      <c r="C228" t="s">
        <v>916</v>
      </c>
      <c r="D228">
        <v>236.6</v>
      </c>
      <c r="E228" t="s">
        <v>705</v>
      </c>
      <c r="F228">
        <v>525.25</v>
      </c>
    </row>
    <row r="229" spans="1:6" x14ac:dyDescent="0.3">
      <c r="A229">
        <v>1.2</v>
      </c>
      <c r="B229" t="s">
        <v>922</v>
      </c>
      <c r="C229" t="s">
        <v>915</v>
      </c>
      <c r="D229">
        <v>688</v>
      </c>
      <c r="E229" t="s">
        <v>922</v>
      </c>
      <c r="F229">
        <v>825.6</v>
      </c>
    </row>
    <row r="230" spans="1:6" x14ac:dyDescent="0.3">
      <c r="A230">
        <v>10</v>
      </c>
      <c r="B230" t="s">
        <v>43</v>
      </c>
      <c r="C230" t="s">
        <v>927</v>
      </c>
      <c r="D230">
        <v>8.5</v>
      </c>
      <c r="E230" t="s">
        <v>43</v>
      </c>
      <c r="F230">
        <v>85</v>
      </c>
    </row>
    <row r="231" spans="1:6" x14ac:dyDescent="0.3">
      <c r="C231" t="s">
        <v>924</v>
      </c>
      <c r="D231" t="s">
        <v>416</v>
      </c>
      <c r="F231">
        <v>6.65</v>
      </c>
    </row>
    <row r="232" spans="1:6" x14ac:dyDescent="0.3">
      <c r="C232" t="s">
        <v>872</v>
      </c>
      <c r="F232">
        <v>1442.5</v>
      </c>
    </row>
    <row r="233" spans="1:6" x14ac:dyDescent="0.3">
      <c r="C233" t="s">
        <v>873</v>
      </c>
      <c r="F233" s="289">
        <v>144.25</v>
      </c>
    </row>
    <row r="235" spans="1:6" x14ac:dyDescent="0.3">
      <c r="C235" t="s">
        <v>926</v>
      </c>
    </row>
    <row r="236" spans="1:6" x14ac:dyDescent="0.3">
      <c r="C236" t="s">
        <v>919</v>
      </c>
    </row>
    <row r="237" spans="1:6" x14ac:dyDescent="0.3">
      <c r="C237" t="s">
        <v>920</v>
      </c>
    </row>
    <row r="238" spans="1:6" x14ac:dyDescent="0.3">
      <c r="A238">
        <v>1.89</v>
      </c>
      <c r="B238" t="s">
        <v>705</v>
      </c>
      <c r="C238" t="s">
        <v>916</v>
      </c>
      <c r="D238">
        <v>225.4</v>
      </c>
      <c r="E238" t="s">
        <v>705</v>
      </c>
      <c r="F238">
        <v>426.01</v>
      </c>
    </row>
    <row r="239" spans="1:6" x14ac:dyDescent="0.3">
      <c r="A239">
        <v>1.1000000000000001</v>
      </c>
      <c r="B239" t="s">
        <v>922</v>
      </c>
      <c r="C239" t="s">
        <v>915</v>
      </c>
      <c r="D239">
        <v>688</v>
      </c>
      <c r="E239" t="s">
        <v>922</v>
      </c>
      <c r="F239">
        <v>756.8</v>
      </c>
    </row>
    <row r="240" spans="1:6" x14ac:dyDescent="0.3">
      <c r="A240">
        <v>10</v>
      </c>
      <c r="B240" t="s">
        <v>43</v>
      </c>
      <c r="C240" t="s">
        <v>927</v>
      </c>
      <c r="D240">
        <v>7.4</v>
      </c>
      <c r="E240" t="s">
        <v>43</v>
      </c>
      <c r="F240">
        <v>74</v>
      </c>
    </row>
    <row r="241" spans="1:6" x14ac:dyDescent="0.3">
      <c r="C241" t="s">
        <v>924</v>
      </c>
      <c r="D241" t="s">
        <v>416</v>
      </c>
      <c r="F241">
        <v>1.9</v>
      </c>
    </row>
    <row r="242" spans="1:6" x14ac:dyDescent="0.3">
      <c r="C242" t="s">
        <v>872</v>
      </c>
      <c r="F242">
        <v>1258.71</v>
      </c>
    </row>
    <row r="243" spans="1:6" x14ac:dyDescent="0.3">
      <c r="C243" t="s">
        <v>873</v>
      </c>
      <c r="F243" s="289">
        <v>125.87</v>
      </c>
    </row>
    <row r="244" spans="1:6" x14ac:dyDescent="0.3">
      <c r="F244" s="236"/>
    </row>
    <row r="245" spans="1:6" x14ac:dyDescent="0.3">
      <c r="B245" t="s">
        <v>868</v>
      </c>
      <c r="C245" t="s">
        <v>928</v>
      </c>
    </row>
    <row r="246" spans="1:6" x14ac:dyDescent="0.3">
      <c r="A246">
        <v>7.0000000000000007E-2</v>
      </c>
      <c r="B246" t="s">
        <v>548</v>
      </c>
      <c r="C246" t="s">
        <v>906</v>
      </c>
      <c r="D246">
        <v>1322</v>
      </c>
      <c r="E246" t="s">
        <v>548</v>
      </c>
      <c r="F246">
        <v>92.54</v>
      </c>
    </row>
    <row r="247" spans="1:6" x14ac:dyDescent="0.3">
      <c r="A247">
        <v>1.6</v>
      </c>
      <c r="B247" t="s">
        <v>853</v>
      </c>
      <c r="C247" t="s">
        <v>854</v>
      </c>
      <c r="D247">
        <v>804</v>
      </c>
      <c r="E247" t="s">
        <v>853</v>
      </c>
      <c r="F247">
        <v>1286.4000000000001</v>
      </c>
    </row>
    <row r="248" spans="1:6" x14ac:dyDescent="0.3">
      <c r="A248">
        <v>0.5</v>
      </c>
      <c r="B248" t="s">
        <v>853</v>
      </c>
      <c r="C248" t="s">
        <v>855</v>
      </c>
      <c r="D248">
        <v>562</v>
      </c>
      <c r="E248" t="s">
        <v>853</v>
      </c>
      <c r="F248">
        <v>281</v>
      </c>
    </row>
    <row r="249" spans="1:6" x14ac:dyDescent="0.3">
      <c r="A249">
        <v>2.7</v>
      </c>
      <c r="B249" t="s">
        <v>853</v>
      </c>
      <c r="C249" t="s">
        <v>856</v>
      </c>
      <c r="D249">
        <v>461</v>
      </c>
      <c r="E249" t="s">
        <v>853</v>
      </c>
      <c r="F249">
        <v>1244.7</v>
      </c>
    </row>
    <row r="250" spans="1:6" x14ac:dyDescent="0.3">
      <c r="B250" t="s">
        <v>829</v>
      </c>
      <c r="C250" t="s">
        <v>929</v>
      </c>
      <c r="D250" t="s">
        <v>87</v>
      </c>
      <c r="E250" t="s">
        <v>829</v>
      </c>
      <c r="F250">
        <v>2.09</v>
      </c>
    </row>
    <row r="251" spans="1:6" x14ac:dyDescent="0.3">
      <c r="C251" t="s">
        <v>908</v>
      </c>
      <c r="F251">
        <v>2906.73</v>
      </c>
    </row>
    <row r="252" spans="1:6" x14ac:dyDescent="0.3">
      <c r="C252" t="s">
        <v>873</v>
      </c>
      <c r="F252" s="289">
        <v>29.07</v>
      </c>
    </row>
    <row r="253" spans="1:6" ht="33" x14ac:dyDescent="0.3">
      <c r="A253">
        <v>39</v>
      </c>
      <c r="C253" s="284" t="s">
        <v>930</v>
      </c>
      <c r="D253">
        <v>62.6</v>
      </c>
      <c r="E253" t="s">
        <v>671</v>
      </c>
      <c r="F253" s="291">
        <v>62.6</v>
      </c>
    </row>
    <row r="254" spans="1:6" x14ac:dyDescent="0.3">
      <c r="F254" s="304"/>
    </row>
    <row r="255" spans="1:6" x14ac:dyDescent="0.3">
      <c r="C255" t="s">
        <v>931</v>
      </c>
    </row>
    <row r="256" spans="1:6" x14ac:dyDescent="0.3">
      <c r="C256" s="284" t="s">
        <v>932</v>
      </c>
    </row>
    <row r="257" spans="1:6" ht="165" x14ac:dyDescent="0.3">
      <c r="C257" s="284" t="s">
        <v>933</v>
      </c>
    </row>
    <row r="258" spans="1:6" x14ac:dyDescent="0.3">
      <c r="A258">
        <v>90</v>
      </c>
      <c r="B258" t="s">
        <v>85</v>
      </c>
      <c r="C258" t="s">
        <v>934</v>
      </c>
      <c r="D258">
        <v>15.5</v>
      </c>
      <c r="E258" t="s">
        <v>77</v>
      </c>
      <c r="F258">
        <v>1395</v>
      </c>
    </row>
    <row r="259" spans="1:6" x14ac:dyDescent="0.3">
      <c r="A259">
        <v>45</v>
      </c>
      <c r="B259" t="s">
        <v>85</v>
      </c>
      <c r="C259" t="s">
        <v>935</v>
      </c>
      <c r="D259">
        <v>19.100000000000001</v>
      </c>
      <c r="E259" t="s">
        <v>936</v>
      </c>
      <c r="F259">
        <v>859.5</v>
      </c>
    </row>
    <row r="260" spans="1:6" x14ac:dyDescent="0.3">
      <c r="A260">
        <v>20</v>
      </c>
      <c r="B260" t="s">
        <v>937</v>
      </c>
      <c r="C260" t="s">
        <v>938</v>
      </c>
      <c r="D260">
        <v>3</v>
      </c>
      <c r="E260" t="s">
        <v>937</v>
      </c>
      <c r="F260">
        <v>60</v>
      </c>
    </row>
    <row r="261" spans="1:6" x14ac:dyDescent="0.3">
      <c r="A261">
        <v>150</v>
      </c>
      <c r="B261" t="s">
        <v>937</v>
      </c>
      <c r="C261" t="s">
        <v>939</v>
      </c>
      <c r="D261">
        <v>287</v>
      </c>
      <c r="E261" t="s">
        <v>940</v>
      </c>
      <c r="F261">
        <v>43.05</v>
      </c>
    </row>
    <row r="262" spans="1:6" x14ac:dyDescent="0.3">
      <c r="A262">
        <v>10</v>
      </c>
      <c r="B262" t="s">
        <v>937</v>
      </c>
      <c r="C262" t="s">
        <v>941</v>
      </c>
      <c r="D262">
        <v>1.28</v>
      </c>
      <c r="E262" t="s">
        <v>937</v>
      </c>
      <c r="F262">
        <v>12.8</v>
      </c>
    </row>
    <row r="263" spans="1:6" x14ac:dyDescent="0.3">
      <c r="A263">
        <v>10</v>
      </c>
      <c r="B263" t="s">
        <v>937</v>
      </c>
      <c r="C263" t="s">
        <v>942</v>
      </c>
      <c r="D263">
        <v>41.2</v>
      </c>
      <c r="E263" t="s">
        <v>943</v>
      </c>
      <c r="F263">
        <v>34.33</v>
      </c>
    </row>
    <row r="264" spans="1:6" x14ac:dyDescent="0.3">
      <c r="A264">
        <v>1.4999999999999999E-2</v>
      </c>
      <c r="B264" t="s">
        <v>43</v>
      </c>
      <c r="C264" t="s">
        <v>944</v>
      </c>
      <c r="D264">
        <v>630</v>
      </c>
      <c r="E264" t="s">
        <v>43</v>
      </c>
      <c r="F264">
        <v>9.4499999999999993</v>
      </c>
    </row>
    <row r="265" spans="1:6" x14ac:dyDescent="0.3">
      <c r="A265">
        <v>10</v>
      </c>
      <c r="B265" t="s">
        <v>937</v>
      </c>
      <c r="C265" t="s">
        <v>945</v>
      </c>
      <c r="D265">
        <v>16.05</v>
      </c>
      <c r="E265" t="s">
        <v>937</v>
      </c>
      <c r="F265">
        <v>160.5</v>
      </c>
    </row>
    <row r="266" spans="1:6" x14ac:dyDescent="0.3">
      <c r="A266">
        <v>10</v>
      </c>
      <c r="B266" t="s">
        <v>937</v>
      </c>
      <c r="C266" t="s">
        <v>946</v>
      </c>
      <c r="D266">
        <v>13.7</v>
      </c>
      <c r="E266" t="s">
        <v>937</v>
      </c>
      <c r="F266">
        <v>137</v>
      </c>
    </row>
    <row r="267" spans="1:6" x14ac:dyDescent="0.3">
      <c r="A267">
        <v>1</v>
      </c>
      <c r="B267" t="s">
        <v>947</v>
      </c>
      <c r="C267" t="s">
        <v>948</v>
      </c>
      <c r="D267">
        <v>68.8</v>
      </c>
      <c r="E267" t="s">
        <v>947</v>
      </c>
      <c r="F267">
        <v>68.8</v>
      </c>
    </row>
    <row r="268" spans="1:6" x14ac:dyDescent="0.3">
      <c r="A268">
        <v>72</v>
      </c>
      <c r="B268" t="s">
        <v>937</v>
      </c>
      <c r="C268" t="s">
        <v>949</v>
      </c>
      <c r="D268">
        <v>47.7</v>
      </c>
      <c r="E268" t="s">
        <v>947</v>
      </c>
      <c r="F268">
        <v>23.85</v>
      </c>
    </row>
    <row r="269" spans="1:6" x14ac:dyDescent="0.3">
      <c r="A269">
        <v>0.16666666666666666</v>
      </c>
      <c r="B269" t="s">
        <v>950</v>
      </c>
      <c r="C269" t="s">
        <v>883</v>
      </c>
      <c r="D269">
        <v>298</v>
      </c>
      <c r="E269" t="s">
        <v>950</v>
      </c>
      <c r="F269">
        <v>49.67</v>
      </c>
    </row>
    <row r="270" spans="1:6" x14ac:dyDescent="0.3">
      <c r="A270">
        <v>10</v>
      </c>
      <c r="B270" t="s">
        <v>937</v>
      </c>
      <c r="C270" t="s">
        <v>951</v>
      </c>
      <c r="D270">
        <v>13.8</v>
      </c>
      <c r="E270" t="s">
        <v>937</v>
      </c>
      <c r="F270">
        <v>138</v>
      </c>
    </row>
    <row r="271" spans="1:6" x14ac:dyDescent="0.3">
      <c r="A271">
        <v>1</v>
      </c>
      <c r="B271" t="s">
        <v>937</v>
      </c>
      <c r="C271" t="s">
        <v>952</v>
      </c>
      <c r="D271">
        <v>16.5</v>
      </c>
      <c r="E271" t="s">
        <v>937</v>
      </c>
      <c r="F271">
        <v>16.5</v>
      </c>
    </row>
    <row r="272" spans="1:6" x14ac:dyDescent="0.3">
      <c r="A272">
        <v>0.1</v>
      </c>
      <c r="B272" t="s">
        <v>43</v>
      </c>
      <c r="C272" t="s">
        <v>953</v>
      </c>
      <c r="D272">
        <v>630</v>
      </c>
      <c r="E272" t="s">
        <v>43</v>
      </c>
      <c r="F272">
        <v>63</v>
      </c>
    </row>
    <row r="273" spans="1:6" x14ac:dyDescent="0.3">
      <c r="A273">
        <v>45</v>
      </c>
      <c r="B273" t="s">
        <v>85</v>
      </c>
      <c r="C273" t="s">
        <v>954</v>
      </c>
      <c r="D273">
        <v>15.5</v>
      </c>
      <c r="E273" t="s">
        <v>955</v>
      </c>
      <c r="F273">
        <v>697.5</v>
      </c>
    </row>
    <row r="274" spans="1:6" x14ac:dyDescent="0.3">
      <c r="A274">
        <v>0.5</v>
      </c>
      <c r="B274" t="s">
        <v>956</v>
      </c>
      <c r="C274" t="s">
        <v>957</v>
      </c>
      <c r="D274">
        <v>225.4</v>
      </c>
      <c r="E274" t="s">
        <v>956</v>
      </c>
      <c r="F274">
        <v>112.7</v>
      </c>
    </row>
    <row r="275" spans="1:6" x14ac:dyDescent="0.3">
      <c r="A275">
        <v>10</v>
      </c>
      <c r="B275" t="s">
        <v>958</v>
      </c>
      <c r="C275" t="s">
        <v>959</v>
      </c>
      <c r="E275" t="s">
        <v>416</v>
      </c>
      <c r="F275">
        <v>4392.67</v>
      </c>
    </row>
    <row r="276" spans="1:6" x14ac:dyDescent="0.3">
      <c r="A276" t="s">
        <v>416</v>
      </c>
      <c r="C276" t="s">
        <v>960</v>
      </c>
      <c r="E276" t="s">
        <v>416</v>
      </c>
      <c r="F276">
        <v>26.75</v>
      </c>
    </row>
    <row r="277" spans="1:6" x14ac:dyDescent="0.3">
      <c r="C277" t="s">
        <v>961</v>
      </c>
      <c r="F277">
        <v>8301.07</v>
      </c>
    </row>
    <row r="278" spans="1:6" x14ac:dyDescent="0.3">
      <c r="C278" t="s">
        <v>962</v>
      </c>
      <c r="F278" s="289">
        <v>830.11</v>
      </c>
    </row>
    <row r="280" spans="1:6" ht="33" x14ac:dyDescent="0.3">
      <c r="C280" s="284" t="s">
        <v>963</v>
      </c>
    </row>
    <row r="281" spans="1:6" ht="165" x14ac:dyDescent="0.3">
      <c r="C281" s="284" t="s">
        <v>964</v>
      </c>
    </row>
    <row r="282" spans="1:6" x14ac:dyDescent="0.3">
      <c r="C282" t="s">
        <v>965</v>
      </c>
      <c r="F282">
        <v>8274.32</v>
      </c>
    </row>
    <row r="283" spans="1:6" x14ac:dyDescent="0.3">
      <c r="C283" t="s">
        <v>966</v>
      </c>
      <c r="E283" t="s">
        <v>967</v>
      </c>
      <c r="F283">
        <v>137</v>
      </c>
    </row>
    <row r="284" spans="1:6" ht="33" x14ac:dyDescent="0.3">
      <c r="C284" s="284" t="s">
        <v>968</v>
      </c>
      <c r="F284">
        <v>165</v>
      </c>
    </row>
    <row r="285" spans="1:6" x14ac:dyDescent="0.3">
      <c r="C285" t="s">
        <v>969</v>
      </c>
      <c r="F285">
        <v>29.25</v>
      </c>
    </row>
    <row r="286" spans="1:6" x14ac:dyDescent="0.3">
      <c r="C286" t="s">
        <v>970</v>
      </c>
      <c r="F286">
        <v>8331.57</v>
      </c>
    </row>
    <row r="287" spans="1:6" x14ac:dyDescent="0.3">
      <c r="C287" t="s">
        <v>971</v>
      </c>
      <c r="F287" s="289">
        <v>833.16</v>
      </c>
    </row>
    <row r="288" spans="1:6" x14ac:dyDescent="0.3">
      <c r="F288" s="236"/>
    </row>
    <row r="289" spans="1:6" ht="33" x14ac:dyDescent="0.3">
      <c r="C289" s="284" t="s">
        <v>972</v>
      </c>
    </row>
    <row r="290" spans="1:6" ht="181.5" x14ac:dyDescent="0.3">
      <c r="C290" s="284" t="s">
        <v>973</v>
      </c>
    </row>
    <row r="291" spans="1:6" x14ac:dyDescent="0.3">
      <c r="C291" t="s">
        <v>965</v>
      </c>
      <c r="F291">
        <v>8274.32</v>
      </c>
    </row>
    <row r="292" spans="1:6" x14ac:dyDescent="0.3">
      <c r="C292" t="s">
        <v>974</v>
      </c>
      <c r="E292" t="s">
        <v>967</v>
      </c>
      <c r="F292">
        <v>138</v>
      </c>
    </row>
    <row r="293" spans="1:6" x14ac:dyDescent="0.3">
      <c r="C293" t="s">
        <v>975</v>
      </c>
      <c r="E293" t="s">
        <v>967</v>
      </c>
      <c r="F293">
        <v>63</v>
      </c>
    </row>
    <row r="294" spans="1:6" ht="33" x14ac:dyDescent="0.3">
      <c r="C294" s="284" t="s">
        <v>976</v>
      </c>
      <c r="F294">
        <v>699</v>
      </c>
    </row>
    <row r="295" spans="1:6" x14ac:dyDescent="0.3">
      <c r="C295" t="s">
        <v>977</v>
      </c>
      <c r="F295">
        <v>378</v>
      </c>
    </row>
    <row r="296" spans="1:6" x14ac:dyDescent="0.3">
      <c r="C296" t="s">
        <v>978</v>
      </c>
      <c r="F296">
        <v>24.25</v>
      </c>
    </row>
    <row r="297" spans="1:6" x14ac:dyDescent="0.3">
      <c r="C297" t="s">
        <v>970</v>
      </c>
      <c r="F297">
        <v>9174.57</v>
      </c>
    </row>
    <row r="298" spans="1:6" x14ac:dyDescent="0.3">
      <c r="C298" t="s">
        <v>971</v>
      </c>
      <c r="F298" s="289">
        <v>917.46</v>
      </c>
    </row>
    <row r="299" spans="1:6" x14ac:dyDescent="0.3">
      <c r="F299" s="236"/>
    </row>
    <row r="300" spans="1:6" ht="33" x14ac:dyDescent="0.3">
      <c r="C300" s="284" t="s">
        <v>979</v>
      </c>
    </row>
    <row r="301" spans="1:6" ht="165" x14ac:dyDescent="0.3">
      <c r="C301" s="284" t="s">
        <v>980</v>
      </c>
    </row>
    <row r="302" spans="1:6" x14ac:dyDescent="0.3">
      <c r="A302">
        <v>90</v>
      </c>
      <c r="B302" t="s">
        <v>85</v>
      </c>
      <c r="C302" t="s">
        <v>934</v>
      </c>
      <c r="D302">
        <v>15.5</v>
      </c>
      <c r="E302" t="s">
        <v>955</v>
      </c>
      <c r="F302">
        <v>1395</v>
      </c>
    </row>
    <row r="303" spans="1:6" x14ac:dyDescent="0.3">
      <c r="A303">
        <v>45</v>
      </c>
      <c r="B303" t="s">
        <v>85</v>
      </c>
      <c r="C303" t="s">
        <v>935</v>
      </c>
      <c r="D303">
        <v>19.100000000000001</v>
      </c>
      <c r="E303" t="s">
        <v>85</v>
      </c>
      <c r="F303">
        <v>859.5</v>
      </c>
    </row>
    <row r="304" spans="1:6" x14ac:dyDescent="0.3">
      <c r="A304">
        <v>20</v>
      </c>
      <c r="B304" t="s">
        <v>937</v>
      </c>
      <c r="C304" t="s">
        <v>938</v>
      </c>
      <c r="D304">
        <v>3</v>
      </c>
      <c r="E304" t="s">
        <v>943</v>
      </c>
      <c r="F304">
        <v>60</v>
      </c>
    </row>
    <row r="305" spans="1:6" x14ac:dyDescent="0.3">
      <c r="A305">
        <v>10</v>
      </c>
      <c r="B305" t="s">
        <v>937</v>
      </c>
      <c r="C305" t="s">
        <v>941</v>
      </c>
      <c r="D305">
        <v>1.28</v>
      </c>
      <c r="E305" t="s">
        <v>943</v>
      </c>
      <c r="F305">
        <v>12.8</v>
      </c>
    </row>
    <row r="306" spans="1:6" x14ac:dyDescent="0.3">
      <c r="A306">
        <v>1</v>
      </c>
      <c r="B306" t="s">
        <v>937</v>
      </c>
      <c r="C306" t="s">
        <v>981</v>
      </c>
      <c r="D306">
        <v>63.1</v>
      </c>
      <c r="E306" t="s">
        <v>937</v>
      </c>
      <c r="F306">
        <v>63.1</v>
      </c>
    </row>
    <row r="307" spans="1:6" x14ac:dyDescent="0.3">
      <c r="A307">
        <v>1.4999999999999999E-2</v>
      </c>
      <c r="B307" t="s">
        <v>43</v>
      </c>
      <c r="C307" t="s">
        <v>982</v>
      </c>
      <c r="D307">
        <v>630</v>
      </c>
      <c r="E307" t="s">
        <v>43</v>
      </c>
      <c r="F307">
        <v>9.4499999999999993</v>
      </c>
    </row>
    <row r="308" spans="1:6" x14ac:dyDescent="0.3">
      <c r="A308">
        <v>15</v>
      </c>
      <c r="B308" t="s">
        <v>937</v>
      </c>
      <c r="C308" t="s">
        <v>983</v>
      </c>
      <c r="D308">
        <v>39.950000000000003</v>
      </c>
      <c r="E308" t="s">
        <v>937</v>
      </c>
      <c r="F308">
        <v>599.25</v>
      </c>
    </row>
    <row r="309" spans="1:6" x14ac:dyDescent="0.3">
      <c r="A309">
        <v>15</v>
      </c>
      <c r="B309" t="s">
        <v>937</v>
      </c>
      <c r="C309" t="s">
        <v>981</v>
      </c>
      <c r="D309">
        <v>63.1</v>
      </c>
      <c r="E309" t="s">
        <v>937</v>
      </c>
      <c r="F309">
        <v>946.5</v>
      </c>
    </row>
    <row r="310" spans="1:6" x14ac:dyDescent="0.3">
      <c r="A310">
        <v>0.22500000000000001</v>
      </c>
      <c r="B310" t="s">
        <v>43</v>
      </c>
      <c r="C310" t="s">
        <v>982</v>
      </c>
      <c r="D310">
        <v>630</v>
      </c>
      <c r="E310" t="s">
        <v>984</v>
      </c>
      <c r="F310">
        <v>141.75</v>
      </c>
    </row>
    <row r="311" spans="1:6" x14ac:dyDescent="0.3">
      <c r="A311">
        <v>1.25</v>
      </c>
      <c r="B311" t="s">
        <v>950</v>
      </c>
      <c r="C311" t="s">
        <v>883</v>
      </c>
      <c r="D311">
        <v>298</v>
      </c>
      <c r="E311" t="s">
        <v>950</v>
      </c>
      <c r="F311">
        <v>372.5</v>
      </c>
    </row>
    <row r="312" spans="1:6" x14ac:dyDescent="0.3">
      <c r="A312">
        <v>45</v>
      </c>
      <c r="B312" t="s">
        <v>43</v>
      </c>
      <c r="C312" t="s">
        <v>954</v>
      </c>
      <c r="D312">
        <v>15.5</v>
      </c>
      <c r="E312" t="s">
        <v>955</v>
      </c>
      <c r="F312">
        <v>697.5</v>
      </c>
    </row>
    <row r="313" spans="1:6" x14ac:dyDescent="0.3">
      <c r="C313" t="s">
        <v>959</v>
      </c>
      <c r="F313">
        <v>4392.67</v>
      </c>
    </row>
    <row r="314" spans="1:6" x14ac:dyDescent="0.3">
      <c r="C314" t="s">
        <v>969</v>
      </c>
      <c r="F314">
        <v>26.7</v>
      </c>
    </row>
    <row r="315" spans="1:6" x14ac:dyDescent="0.3">
      <c r="C315" t="s">
        <v>985</v>
      </c>
      <c r="F315">
        <v>9576.7199999999993</v>
      </c>
    </row>
    <row r="316" spans="1:6" x14ac:dyDescent="0.3">
      <c r="C316" t="s">
        <v>986</v>
      </c>
      <c r="F316" s="289">
        <v>638.45000000000005</v>
      </c>
    </row>
    <row r="317" spans="1:6" x14ac:dyDescent="0.3">
      <c r="F317" s="236"/>
    </row>
    <row r="318" spans="1:6" x14ac:dyDescent="0.3">
      <c r="C318" t="s">
        <v>987</v>
      </c>
    </row>
    <row r="319" spans="1:6" ht="115.5" x14ac:dyDescent="0.3">
      <c r="C319" s="284" t="s">
        <v>988</v>
      </c>
    </row>
    <row r="320" spans="1:6" x14ac:dyDescent="0.3">
      <c r="A320">
        <v>180</v>
      </c>
      <c r="B320" t="s">
        <v>85</v>
      </c>
      <c r="C320" t="s">
        <v>934</v>
      </c>
      <c r="D320">
        <v>15.5</v>
      </c>
      <c r="E320" t="s">
        <v>85</v>
      </c>
      <c r="F320">
        <v>2790</v>
      </c>
    </row>
    <row r="321" spans="1:6" x14ac:dyDescent="0.3">
      <c r="A321">
        <v>90</v>
      </c>
      <c r="B321" t="s">
        <v>85</v>
      </c>
      <c r="C321" t="s">
        <v>935</v>
      </c>
      <c r="D321">
        <v>19.100000000000001</v>
      </c>
      <c r="E321" t="s">
        <v>85</v>
      </c>
      <c r="F321">
        <v>1719</v>
      </c>
    </row>
    <row r="322" spans="1:6" x14ac:dyDescent="0.3">
      <c r="A322">
        <v>1</v>
      </c>
      <c r="B322" t="s">
        <v>989</v>
      </c>
      <c r="C322" t="s">
        <v>990</v>
      </c>
      <c r="D322">
        <v>39</v>
      </c>
      <c r="E322" t="s">
        <v>989</v>
      </c>
      <c r="F322">
        <v>39</v>
      </c>
    </row>
    <row r="323" spans="1:6" x14ac:dyDescent="0.3">
      <c r="A323">
        <v>300</v>
      </c>
      <c r="B323" t="s">
        <v>7</v>
      </c>
      <c r="C323" t="s">
        <v>991</v>
      </c>
      <c r="D323">
        <v>287</v>
      </c>
      <c r="E323" t="s">
        <v>992</v>
      </c>
      <c r="F323">
        <v>86.1</v>
      </c>
    </row>
    <row r="324" spans="1:6" x14ac:dyDescent="0.3">
      <c r="A324">
        <v>2</v>
      </c>
      <c r="B324" t="s">
        <v>947</v>
      </c>
      <c r="C324" t="s">
        <v>993</v>
      </c>
      <c r="D324">
        <v>68.8</v>
      </c>
      <c r="E324" t="s">
        <v>989</v>
      </c>
      <c r="F324">
        <v>137.6</v>
      </c>
    </row>
    <row r="325" spans="1:6" x14ac:dyDescent="0.3">
      <c r="A325">
        <v>0.33</v>
      </c>
      <c r="B325" t="s">
        <v>950</v>
      </c>
      <c r="C325" t="s">
        <v>883</v>
      </c>
      <c r="D325">
        <v>298</v>
      </c>
      <c r="E325" t="s">
        <v>950</v>
      </c>
      <c r="F325">
        <v>98.34</v>
      </c>
    </row>
    <row r="326" spans="1:6" x14ac:dyDescent="0.3">
      <c r="A326">
        <v>90</v>
      </c>
      <c r="B326" t="s">
        <v>85</v>
      </c>
      <c r="C326" t="s">
        <v>954</v>
      </c>
      <c r="D326">
        <v>15.5</v>
      </c>
      <c r="E326" t="s">
        <v>77</v>
      </c>
      <c r="F326">
        <v>1395</v>
      </c>
    </row>
    <row r="327" spans="1:6" x14ac:dyDescent="0.3">
      <c r="A327" t="s">
        <v>994</v>
      </c>
      <c r="C327" t="s">
        <v>959</v>
      </c>
      <c r="D327">
        <v>6589</v>
      </c>
      <c r="F327">
        <v>4392.67</v>
      </c>
    </row>
    <row r="328" spans="1:6" x14ac:dyDescent="0.3">
      <c r="F328">
        <v>10657.71</v>
      </c>
    </row>
    <row r="329" spans="1:6" x14ac:dyDescent="0.3">
      <c r="C329" t="s">
        <v>969</v>
      </c>
      <c r="F329">
        <v>73</v>
      </c>
    </row>
    <row r="330" spans="1:6" x14ac:dyDescent="0.3">
      <c r="C330" t="s">
        <v>995</v>
      </c>
      <c r="F330">
        <v>10730.71</v>
      </c>
    </row>
    <row r="331" spans="1:6" x14ac:dyDescent="0.3">
      <c r="C331" t="s">
        <v>996</v>
      </c>
      <c r="F331" s="289">
        <v>119.23</v>
      </c>
    </row>
    <row r="332" spans="1:6" x14ac:dyDescent="0.3">
      <c r="F332" s="236"/>
    </row>
    <row r="333" spans="1:6" x14ac:dyDescent="0.3">
      <c r="C333" t="s">
        <v>997</v>
      </c>
    </row>
    <row r="334" spans="1:6" ht="115.5" x14ac:dyDescent="0.3">
      <c r="C334" s="284" t="s">
        <v>998</v>
      </c>
    </row>
    <row r="335" spans="1:6" x14ac:dyDescent="0.3">
      <c r="C335" t="s">
        <v>999</v>
      </c>
      <c r="F335">
        <v>10730.71</v>
      </c>
    </row>
    <row r="336" spans="1:6" ht="33" x14ac:dyDescent="0.3">
      <c r="A336">
        <v>180</v>
      </c>
      <c r="B336" t="s">
        <v>85</v>
      </c>
      <c r="C336" s="284" t="s">
        <v>1000</v>
      </c>
      <c r="D336">
        <v>24.1</v>
      </c>
      <c r="E336" t="s">
        <v>85</v>
      </c>
      <c r="F336">
        <v>4338</v>
      </c>
    </row>
    <row r="337" spans="1:6" ht="33" x14ac:dyDescent="0.3">
      <c r="A337">
        <v>180</v>
      </c>
      <c r="B337" t="s">
        <v>85</v>
      </c>
      <c r="C337" s="284" t="s">
        <v>1001</v>
      </c>
      <c r="D337">
        <v>15.5</v>
      </c>
      <c r="E337" t="s">
        <v>77</v>
      </c>
      <c r="F337">
        <v>2790</v>
      </c>
    </row>
    <row r="338" spans="1:6" x14ac:dyDescent="0.3">
      <c r="C338" t="s">
        <v>969</v>
      </c>
    </row>
    <row r="339" spans="1:6" x14ac:dyDescent="0.3">
      <c r="C339" t="s">
        <v>1002</v>
      </c>
      <c r="F339">
        <v>12278.71</v>
      </c>
    </row>
    <row r="340" spans="1:6" x14ac:dyDescent="0.3">
      <c r="C340" t="s">
        <v>996</v>
      </c>
      <c r="F340" s="289">
        <v>136.43</v>
      </c>
    </row>
    <row r="341" spans="1:6" x14ac:dyDescent="0.3">
      <c r="F341" s="236"/>
    </row>
    <row r="342" spans="1:6" x14ac:dyDescent="0.3">
      <c r="C342" t="s">
        <v>1003</v>
      </c>
    </row>
    <row r="343" spans="1:6" ht="115.5" x14ac:dyDescent="0.3">
      <c r="C343" s="284" t="s">
        <v>998</v>
      </c>
    </row>
    <row r="344" spans="1:6" x14ac:dyDescent="0.3">
      <c r="C344" t="s">
        <v>999</v>
      </c>
      <c r="F344">
        <v>10730.71</v>
      </c>
    </row>
    <row r="345" spans="1:6" ht="33" x14ac:dyDescent="0.3">
      <c r="A345">
        <v>180</v>
      </c>
      <c r="B345" t="s">
        <v>85</v>
      </c>
      <c r="C345" s="284" t="s">
        <v>1004</v>
      </c>
      <c r="D345">
        <v>38.299999999999997</v>
      </c>
      <c r="E345" t="s">
        <v>85</v>
      </c>
      <c r="F345">
        <v>6894</v>
      </c>
    </row>
    <row r="346" spans="1:6" ht="33" x14ac:dyDescent="0.3">
      <c r="A346">
        <v>180</v>
      </c>
      <c r="B346" t="s">
        <v>85</v>
      </c>
      <c r="C346" s="284" t="s">
        <v>1001</v>
      </c>
      <c r="D346">
        <v>15.5</v>
      </c>
      <c r="E346" t="s">
        <v>77</v>
      </c>
      <c r="F346">
        <v>2790</v>
      </c>
    </row>
    <row r="347" spans="1:6" x14ac:dyDescent="0.3">
      <c r="C347" t="s">
        <v>969</v>
      </c>
    </row>
    <row r="348" spans="1:6" x14ac:dyDescent="0.3">
      <c r="C348" t="s">
        <v>1002</v>
      </c>
      <c r="F348">
        <v>14834.71</v>
      </c>
    </row>
    <row r="349" spans="1:6" x14ac:dyDescent="0.3">
      <c r="C349" t="s">
        <v>996</v>
      </c>
      <c r="F349" s="289">
        <v>164.83</v>
      </c>
    </row>
    <row r="350" spans="1:6" x14ac:dyDescent="0.3">
      <c r="F350" s="236"/>
    </row>
    <row r="351" spans="1:6" x14ac:dyDescent="0.3">
      <c r="C351" t="s">
        <v>1005</v>
      </c>
    </row>
    <row r="352" spans="1:6" ht="33" x14ac:dyDescent="0.3">
      <c r="C352" s="284" t="s">
        <v>1006</v>
      </c>
    </row>
    <row r="353" spans="1:6" ht="165" x14ac:dyDescent="0.3">
      <c r="C353" s="284" t="s">
        <v>1007</v>
      </c>
    </row>
    <row r="354" spans="1:6" x14ac:dyDescent="0.3">
      <c r="A354">
        <v>5</v>
      </c>
      <c r="B354" t="s">
        <v>85</v>
      </c>
      <c r="C354" t="s">
        <v>934</v>
      </c>
      <c r="D354">
        <v>15.5</v>
      </c>
      <c r="E354" t="s">
        <v>936</v>
      </c>
      <c r="F354">
        <v>77.5</v>
      </c>
    </row>
    <row r="355" spans="1:6" x14ac:dyDescent="0.3">
      <c r="A355">
        <v>2.5</v>
      </c>
      <c r="B355" t="s">
        <v>85</v>
      </c>
      <c r="C355" t="s">
        <v>935</v>
      </c>
      <c r="D355">
        <v>19.100000000000001</v>
      </c>
      <c r="E355" t="s">
        <v>85</v>
      </c>
      <c r="F355">
        <v>47.75</v>
      </c>
    </row>
    <row r="356" spans="1:6" x14ac:dyDescent="0.3">
      <c r="A356">
        <v>1</v>
      </c>
      <c r="B356" t="s">
        <v>937</v>
      </c>
      <c r="C356" t="s">
        <v>1008</v>
      </c>
      <c r="D356">
        <v>39.950000000000003</v>
      </c>
      <c r="E356" t="s">
        <v>937</v>
      </c>
      <c r="F356">
        <v>39.950000000000003</v>
      </c>
    </row>
    <row r="357" spans="1:6" x14ac:dyDescent="0.3">
      <c r="C357" t="s">
        <v>959</v>
      </c>
      <c r="F357">
        <v>578.94000000000005</v>
      </c>
    </row>
    <row r="358" spans="1:6" x14ac:dyDescent="0.3">
      <c r="C358" t="s">
        <v>969</v>
      </c>
      <c r="F358">
        <v>20.77</v>
      </c>
    </row>
    <row r="359" spans="1:6" x14ac:dyDescent="0.3">
      <c r="C359" t="s">
        <v>986</v>
      </c>
      <c r="F359" s="289">
        <v>764.91</v>
      </c>
    </row>
    <row r="360" spans="1:6" x14ac:dyDescent="0.3">
      <c r="F360" s="236"/>
    </row>
    <row r="361" spans="1:6" x14ac:dyDescent="0.3">
      <c r="C361" t="s">
        <v>1009</v>
      </c>
    </row>
    <row r="362" spans="1:6" x14ac:dyDescent="0.3">
      <c r="C362" t="s">
        <v>1010</v>
      </c>
    </row>
    <row r="363" spans="1:6" ht="66" x14ac:dyDescent="0.3">
      <c r="C363" s="284" t="s">
        <v>1011</v>
      </c>
    </row>
    <row r="364" spans="1:6" x14ac:dyDescent="0.3">
      <c r="A364">
        <v>1</v>
      </c>
      <c r="B364" t="s">
        <v>937</v>
      </c>
      <c r="C364" t="s">
        <v>1012</v>
      </c>
      <c r="D364">
        <v>54</v>
      </c>
      <c r="E364" t="s">
        <v>937</v>
      </c>
      <c r="F364">
        <v>54</v>
      </c>
    </row>
    <row r="365" spans="1:6" x14ac:dyDescent="0.3">
      <c r="A365">
        <v>1</v>
      </c>
      <c r="B365" t="s">
        <v>937</v>
      </c>
      <c r="C365" t="s">
        <v>1013</v>
      </c>
      <c r="D365">
        <v>63.1</v>
      </c>
      <c r="E365" t="s">
        <v>937</v>
      </c>
      <c r="F365">
        <v>63.1</v>
      </c>
    </row>
    <row r="366" spans="1:6" x14ac:dyDescent="0.3">
      <c r="A366">
        <v>1.4999999999999999E-2</v>
      </c>
      <c r="B366" t="s">
        <v>43</v>
      </c>
      <c r="C366" t="s">
        <v>1014</v>
      </c>
      <c r="D366">
        <v>630</v>
      </c>
      <c r="E366" t="s">
        <v>43</v>
      </c>
      <c r="F366">
        <v>9.4499999999999993</v>
      </c>
    </row>
    <row r="367" spans="1:6" x14ac:dyDescent="0.3">
      <c r="A367" t="s">
        <v>416</v>
      </c>
      <c r="C367" t="s">
        <v>1015</v>
      </c>
      <c r="F367">
        <v>12.15</v>
      </c>
    </row>
    <row r="368" spans="1:6" x14ac:dyDescent="0.3">
      <c r="C368" t="s">
        <v>1016</v>
      </c>
      <c r="F368" s="291">
        <v>138.69999999999999</v>
      </c>
    </row>
    <row r="369" spans="1:6" x14ac:dyDescent="0.3">
      <c r="F369" s="304"/>
    </row>
    <row r="370" spans="1:6" x14ac:dyDescent="0.3">
      <c r="C370" t="s">
        <v>1017</v>
      </c>
    </row>
    <row r="371" spans="1:6" ht="66" x14ac:dyDescent="0.3">
      <c r="C371" s="284" t="s">
        <v>1018</v>
      </c>
    </row>
    <row r="372" spans="1:6" x14ac:dyDescent="0.3">
      <c r="A372">
        <v>1</v>
      </c>
      <c r="B372" t="s">
        <v>85</v>
      </c>
      <c r="C372" t="s">
        <v>1019</v>
      </c>
      <c r="D372">
        <v>914.1</v>
      </c>
      <c r="E372" t="s">
        <v>1020</v>
      </c>
      <c r="F372">
        <v>9.14</v>
      </c>
    </row>
    <row r="373" spans="1:6" x14ac:dyDescent="0.3">
      <c r="C373" t="s">
        <v>1021</v>
      </c>
      <c r="F373">
        <v>506.4</v>
      </c>
    </row>
    <row r="374" spans="1:6" x14ac:dyDescent="0.3">
      <c r="C374" t="s">
        <v>1022</v>
      </c>
      <c r="F374">
        <v>5.26</v>
      </c>
    </row>
    <row r="375" spans="1:6" x14ac:dyDescent="0.3">
      <c r="C375" t="s">
        <v>1023</v>
      </c>
      <c r="D375" t="s">
        <v>1016</v>
      </c>
      <c r="F375" s="291">
        <v>520.79999999999995</v>
      </c>
    </row>
    <row r="376" spans="1:6" x14ac:dyDescent="0.3">
      <c r="C376" t="s">
        <v>1024</v>
      </c>
    </row>
    <row r="377" spans="1:6" x14ac:dyDescent="0.3">
      <c r="A377">
        <v>1</v>
      </c>
      <c r="B377" t="s">
        <v>937</v>
      </c>
      <c r="C377" t="s">
        <v>1025</v>
      </c>
      <c r="D377">
        <v>1265</v>
      </c>
      <c r="E377" t="s">
        <v>937</v>
      </c>
      <c r="F377">
        <v>1265</v>
      </c>
    </row>
    <row r="378" spans="1:6" x14ac:dyDescent="0.3">
      <c r="A378">
        <v>1</v>
      </c>
      <c r="B378" t="s">
        <v>937</v>
      </c>
      <c r="C378" t="s">
        <v>1026</v>
      </c>
      <c r="D378">
        <v>172.2</v>
      </c>
      <c r="E378" t="s">
        <v>937</v>
      </c>
      <c r="F378">
        <v>172.2</v>
      </c>
    </row>
    <row r="379" spans="1:6" x14ac:dyDescent="0.3">
      <c r="C379" t="s">
        <v>1027</v>
      </c>
      <c r="F379" s="291">
        <v>1437.4</v>
      </c>
    </row>
    <row r="380" spans="1:6" x14ac:dyDescent="0.3">
      <c r="F380" s="304"/>
    </row>
    <row r="381" spans="1:6" x14ac:dyDescent="0.3">
      <c r="C381" t="s">
        <v>1028</v>
      </c>
    </row>
    <row r="382" spans="1:6" x14ac:dyDescent="0.3">
      <c r="C382" t="s">
        <v>1029</v>
      </c>
    </row>
    <row r="383" spans="1:6" x14ac:dyDescent="0.3">
      <c r="C383" s="284" t="s">
        <v>1030</v>
      </c>
      <c r="D383">
        <v>1172</v>
      </c>
      <c r="E383" t="s">
        <v>937</v>
      </c>
      <c r="F383">
        <v>1172</v>
      </c>
    </row>
    <row r="384" spans="1:6" x14ac:dyDescent="0.3">
      <c r="C384" s="284" t="s">
        <v>1031</v>
      </c>
      <c r="D384">
        <v>274.10000000000002</v>
      </c>
      <c r="E384" t="s">
        <v>937</v>
      </c>
      <c r="F384">
        <v>274.10000000000002</v>
      </c>
    </row>
    <row r="385" spans="1:6" ht="33" x14ac:dyDescent="0.3">
      <c r="C385" s="284" t="s">
        <v>1032</v>
      </c>
      <c r="F385">
        <v>25.7</v>
      </c>
    </row>
    <row r="386" spans="1:6" x14ac:dyDescent="0.3">
      <c r="C386" s="284" t="s">
        <v>1033</v>
      </c>
      <c r="E386">
        <v>1471.8</v>
      </c>
      <c r="F386">
        <v>14.95</v>
      </c>
    </row>
    <row r="387" spans="1:6" x14ac:dyDescent="0.3">
      <c r="C387" t="s">
        <v>1034</v>
      </c>
      <c r="F387">
        <v>456</v>
      </c>
    </row>
    <row r="388" spans="1:6" x14ac:dyDescent="0.3">
      <c r="C388" t="s">
        <v>1027</v>
      </c>
      <c r="F388" s="289">
        <v>1942.75</v>
      </c>
    </row>
    <row r="389" spans="1:6" x14ac:dyDescent="0.3">
      <c r="F389" s="236"/>
    </row>
    <row r="390" spans="1:6" x14ac:dyDescent="0.3">
      <c r="C390" t="s">
        <v>1035</v>
      </c>
    </row>
    <row r="391" spans="1:6" x14ac:dyDescent="0.3">
      <c r="A391">
        <v>1</v>
      </c>
      <c r="B391" t="s">
        <v>937</v>
      </c>
      <c r="C391" t="s">
        <v>1036</v>
      </c>
      <c r="D391">
        <v>384.3</v>
      </c>
      <c r="E391" t="s">
        <v>937</v>
      </c>
      <c r="F391">
        <v>384.3</v>
      </c>
    </row>
    <row r="392" spans="1:6" x14ac:dyDescent="0.3">
      <c r="E392" t="s">
        <v>937</v>
      </c>
      <c r="F392">
        <v>0</v>
      </c>
    </row>
    <row r="393" spans="1:6" x14ac:dyDescent="0.3">
      <c r="C393" t="s">
        <v>1037</v>
      </c>
      <c r="F393">
        <v>275.19</v>
      </c>
    </row>
    <row r="394" spans="1:6" x14ac:dyDescent="0.3">
      <c r="C394" t="s">
        <v>969</v>
      </c>
      <c r="F394">
        <v>0.7</v>
      </c>
    </row>
    <row r="395" spans="1:6" x14ac:dyDescent="0.3">
      <c r="C395" t="s">
        <v>1027</v>
      </c>
      <c r="F395" s="289">
        <v>660.19</v>
      </c>
    </row>
    <row r="396" spans="1:6" x14ac:dyDescent="0.3">
      <c r="F396" s="236"/>
    </row>
    <row r="397" spans="1:6" ht="33" x14ac:dyDescent="0.3">
      <c r="C397" s="284" t="s">
        <v>1038</v>
      </c>
    </row>
    <row r="398" spans="1:6" x14ac:dyDescent="0.3">
      <c r="A398">
        <v>90</v>
      </c>
      <c r="B398" t="s">
        <v>1039</v>
      </c>
      <c r="C398" t="s">
        <v>1040</v>
      </c>
      <c r="D398">
        <v>19.100000000000001</v>
      </c>
      <c r="E398" t="s">
        <v>1039</v>
      </c>
      <c r="F398">
        <v>1719</v>
      </c>
    </row>
    <row r="399" spans="1:6" x14ac:dyDescent="0.3">
      <c r="A399">
        <v>0.15</v>
      </c>
      <c r="B399" t="s">
        <v>64</v>
      </c>
      <c r="C399" t="s">
        <v>826</v>
      </c>
      <c r="D399">
        <v>5960</v>
      </c>
      <c r="E399" t="s">
        <v>64</v>
      </c>
      <c r="F399">
        <v>894</v>
      </c>
    </row>
    <row r="400" spans="1:6" x14ac:dyDescent="0.3">
      <c r="A400">
        <v>1</v>
      </c>
      <c r="B400" t="s">
        <v>871</v>
      </c>
      <c r="C400" t="s">
        <v>1041</v>
      </c>
      <c r="D400">
        <v>712</v>
      </c>
      <c r="E400" t="s">
        <v>871</v>
      </c>
      <c r="F400">
        <v>712</v>
      </c>
    </row>
    <row r="401" spans="1:6" x14ac:dyDescent="0.3">
      <c r="A401">
        <v>2</v>
      </c>
      <c r="B401" t="s">
        <v>871</v>
      </c>
      <c r="C401" t="s">
        <v>854</v>
      </c>
      <c r="D401">
        <v>804</v>
      </c>
      <c r="E401" t="s">
        <v>871</v>
      </c>
      <c r="F401">
        <v>1608</v>
      </c>
    </row>
    <row r="402" spans="1:6" x14ac:dyDescent="0.3">
      <c r="A402">
        <v>4</v>
      </c>
      <c r="B402" t="s">
        <v>871</v>
      </c>
      <c r="C402" t="s">
        <v>1042</v>
      </c>
      <c r="D402">
        <v>556</v>
      </c>
      <c r="E402" t="s">
        <v>871</v>
      </c>
      <c r="F402">
        <v>2224</v>
      </c>
    </row>
    <row r="403" spans="1:6" x14ac:dyDescent="0.3">
      <c r="C403" t="s">
        <v>1043</v>
      </c>
      <c r="F403">
        <v>101</v>
      </c>
    </row>
    <row r="404" spans="1:6" x14ac:dyDescent="0.3">
      <c r="C404" t="s">
        <v>1044</v>
      </c>
      <c r="F404">
        <v>7258</v>
      </c>
    </row>
    <row r="405" spans="1:6" x14ac:dyDescent="0.3">
      <c r="C405" t="s">
        <v>1045</v>
      </c>
      <c r="F405" s="289">
        <v>80.64</v>
      </c>
    </row>
    <row r="406" spans="1:6" x14ac:dyDescent="0.3">
      <c r="F406" s="236"/>
    </row>
    <row r="407" spans="1:6" x14ac:dyDescent="0.3">
      <c r="C407" s="284" t="s">
        <v>1046</v>
      </c>
    </row>
    <row r="408" spans="1:6" x14ac:dyDescent="0.3">
      <c r="C408" t="s">
        <v>1047</v>
      </c>
      <c r="F408">
        <v>80.64</v>
      </c>
    </row>
    <row r="409" spans="1:6" x14ac:dyDescent="0.3">
      <c r="A409">
        <v>1</v>
      </c>
      <c r="B409" t="s">
        <v>85</v>
      </c>
      <c r="C409" t="s">
        <v>1048</v>
      </c>
      <c r="D409">
        <v>19.100000000000001</v>
      </c>
      <c r="E409" t="s">
        <v>85</v>
      </c>
      <c r="F409">
        <v>19.100000000000001</v>
      </c>
    </row>
    <row r="410" spans="1:6" x14ac:dyDescent="0.3">
      <c r="A410">
        <v>1</v>
      </c>
      <c r="B410" t="s">
        <v>85</v>
      </c>
      <c r="C410" t="s">
        <v>1049</v>
      </c>
      <c r="D410">
        <v>28.4</v>
      </c>
      <c r="E410" t="s">
        <v>85</v>
      </c>
      <c r="F410">
        <v>28.4</v>
      </c>
    </row>
    <row r="411" spans="1:6" x14ac:dyDescent="0.3">
      <c r="F411" s="236">
        <v>89.94</v>
      </c>
    </row>
    <row r="412" spans="1:6" x14ac:dyDescent="0.3">
      <c r="C412" t="s">
        <v>1050</v>
      </c>
    </row>
    <row r="413" spans="1:6" ht="49.5" x14ac:dyDescent="0.3">
      <c r="C413" s="284" t="s">
        <v>1051</v>
      </c>
    </row>
    <row r="414" spans="1:6" x14ac:dyDescent="0.3">
      <c r="A414">
        <v>1</v>
      </c>
      <c r="B414" t="s">
        <v>937</v>
      </c>
      <c r="C414" t="s">
        <v>1052</v>
      </c>
      <c r="D414">
        <v>13.8</v>
      </c>
      <c r="E414" t="s">
        <v>937</v>
      </c>
      <c r="F414">
        <v>13.8</v>
      </c>
    </row>
    <row r="415" spans="1:6" x14ac:dyDescent="0.3">
      <c r="A415">
        <v>0.01</v>
      </c>
      <c r="B415" t="s">
        <v>1053</v>
      </c>
      <c r="C415" t="s">
        <v>1054</v>
      </c>
      <c r="D415">
        <v>630</v>
      </c>
      <c r="E415" t="s">
        <v>43</v>
      </c>
      <c r="F415">
        <v>6.3</v>
      </c>
    </row>
    <row r="416" spans="1:6" x14ac:dyDescent="0.3">
      <c r="A416">
        <v>1</v>
      </c>
      <c r="B416" t="s">
        <v>937</v>
      </c>
      <c r="C416" t="s">
        <v>1055</v>
      </c>
      <c r="D416">
        <v>49.5</v>
      </c>
      <c r="E416" t="s">
        <v>937</v>
      </c>
      <c r="F416">
        <v>49.5</v>
      </c>
    </row>
    <row r="417" spans="1:6" x14ac:dyDescent="0.3">
      <c r="C417" t="s">
        <v>1056</v>
      </c>
      <c r="D417" t="s">
        <v>416</v>
      </c>
      <c r="F417">
        <v>7.07</v>
      </c>
    </row>
    <row r="418" spans="1:6" x14ac:dyDescent="0.3">
      <c r="C418" t="s">
        <v>1057</v>
      </c>
      <c r="F418" s="289">
        <v>76.67</v>
      </c>
    </row>
    <row r="419" spans="1:6" x14ac:dyDescent="0.3">
      <c r="F419" s="236"/>
    </row>
    <row r="420" spans="1:6" x14ac:dyDescent="0.3">
      <c r="A420">
        <v>52</v>
      </c>
      <c r="B420" t="s">
        <v>823</v>
      </c>
      <c r="C420" t="s">
        <v>1058</v>
      </c>
    </row>
    <row r="421" spans="1:6" x14ac:dyDescent="0.3">
      <c r="C421" t="s">
        <v>1059</v>
      </c>
    </row>
    <row r="422" spans="1:6" x14ac:dyDescent="0.3">
      <c r="C422" t="s">
        <v>1060</v>
      </c>
    </row>
    <row r="423" spans="1:6" x14ac:dyDescent="0.3">
      <c r="C423" t="s">
        <v>1061</v>
      </c>
    </row>
    <row r="424" spans="1:6" x14ac:dyDescent="0.3">
      <c r="C424" t="s">
        <v>1062</v>
      </c>
    </row>
    <row r="425" spans="1:6" x14ac:dyDescent="0.3">
      <c r="C425" t="s">
        <v>1063</v>
      </c>
    </row>
    <row r="426" spans="1:6" x14ac:dyDescent="0.3">
      <c r="C426" t="s">
        <v>1064</v>
      </c>
    </row>
    <row r="427" spans="1:6" x14ac:dyDescent="0.3">
      <c r="C427" t="s">
        <v>1065</v>
      </c>
    </row>
    <row r="428" spans="1:6" x14ac:dyDescent="0.3">
      <c r="B428" t="s">
        <v>823</v>
      </c>
      <c r="C428" t="s">
        <v>1066</v>
      </c>
    </row>
    <row r="429" spans="1:6" x14ac:dyDescent="0.3">
      <c r="C429" t="s">
        <v>1067</v>
      </c>
    </row>
    <row r="430" spans="1:6" x14ac:dyDescent="0.3">
      <c r="B430" t="s">
        <v>876</v>
      </c>
      <c r="C430" t="s">
        <v>1068</v>
      </c>
    </row>
    <row r="431" spans="1:6" x14ac:dyDescent="0.3">
      <c r="A431">
        <v>1</v>
      </c>
      <c r="B431" t="s">
        <v>85</v>
      </c>
      <c r="C431" t="s">
        <v>1069</v>
      </c>
      <c r="D431">
        <v>26</v>
      </c>
      <c r="E431" t="s">
        <v>85</v>
      </c>
      <c r="F431">
        <v>26</v>
      </c>
    </row>
    <row r="432" spans="1:6" x14ac:dyDescent="0.3">
      <c r="A432">
        <v>1</v>
      </c>
      <c r="B432" t="s">
        <v>829</v>
      </c>
      <c r="C432" t="s">
        <v>1070</v>
      </c>
      <c r="D432">
        <v>18.2</v>
      </c>
      <c r="E432" t="s">
        <v>829</v>
      </c>
      <c r="F432">
        <v>18.2</v>
      </c>
    </row>
    <row r="433" spans="1:6" x14ac:dyDescent="0.3">
      <c r="A433">
        <v>1</v>
      </c>
      <c r="B433" t="s">
        <v>85</v>
      </c>
      <c r="C433" t="s">
        <v>1071</v>
      </c>
      <c r="D433">
        <v>159.75</v>
      </c>
      <c r="E433" t="s">
        <v>85</v>
      </c>
      <c r="F433">
        <v>159.75</v>
      </c>
    </row>
    <row r="434" spans="1:6" x14ac:dyDescent="0.3">
      <c r="C434" t="s">
        <v>1072</v>
      </c>
      <c r="F434" s="289">
        <v>203.95</v>
      </c>
    </row>
    <row r="435" spans="1:6" x14ac:dyDescent="0.3">
      <c r="F435" s="236"/>
    </row>
    <row r="436" spans="1:6" x14ac:dyDescent="0.3">
      <c r="B436" t="s">
        <v>360</v>
      </c>
      <c r="C436" t="s">
        <v>1073</v>
      </c>
    </row>
    <row r="437" spans="1:6" x14ac:dyDescent="0.3">
      <c r="A437">
        <v>1</v>
      </c>
      <c r="B437" t="s">
        <v>85</v>
      </c>
      <c r="C437" t="s">
        <v>1074</v>
      </c>
      <c r="D437">
        <v>35</v>
      </c>
      <c r="E437" t="s">
        <v>85</v>
      </c>
      <c r="F437">
        <v>35</v>
      </c>
    </row>
    <row r="438" spans="1:6" x14ac:dyDescent="0.3">
      <c r="A438">
        <v>1</v>
      </c>
      <c r="B438" t="s">
        <v>829</v>
      </c>
      <c r="C438" t="s">
        <v>1075</v>
      </c>
      <c r="D438">
        <v>14</v>
      </c>
      <c r="E438" t="s">
        <v>829</v>
      </c>
      <c r="F438">
        <v>14</v>
      </c>
    </row>
    <row r="439" spans="1:6" x14ac:dyDescent="0.3">
      <c r="A439">
        <v>1</v>
      </c>
      <c r="B439" t="s">
        <v>85</v>
      </c>
      <c r="C439" t="s">
        <v>1071</v>
      </c>
      <c r="D439">
        <v>159.72999999999999</v>
      </c>
      <c r="E439" t="s">
        <v>85</v>
      </c>
      <c r="F439">
        <v>159.72999999999999</v>
      </c>
    </row>
    <row r="440" spans="1:6" x14ac:dyDescent="0.3">
      <c r="C440" t="s">
        <v>1072</v>
      </c>
      <c r="F440" s="289">
        <v>208.73</v>
      </c>
    </row>
    <row r="441" spans="1:6" x14ac:dyDescent="0.3">
      <c r="F441" s="236"/>
    </row>
    <row r="442" spans="1:6" x14ac:dyDescent="0.3">
      <c r="B442" t="s">
        <v>894</v>
      </c>
      <c r="C442" t="s">
        <v>1076</v>
      </c>
    </row>
    <row r="443" spans="1:6" x14ac:dyDescent="0.3">
      <c r="A443">
        <v>1</v>
      </c>
      <c r="B443" t="s">
        <v>85</v>
      </c>
      <c r="C443" t="s">
        <v>1077</v>
      </c>
      <c r="D443">
        <v>52</v>
      </c>
      <c r="E443" t="s">
        <v>85</v>
      </c>
      <c r="F443">
        <v>52</v>
      </c>
    </row>
    <row r="444" spans="1:6" x14ac:dyDescent="0.3">
      <c r="A444">
        <v>1</v>
      </c>
      <c r="B444" t="s">
        <v>829</v>
      </c>
      <c r="C444" t="s">
        <v>1078</v>
      </c>
      <c r="D444">
        <v>10.4</v>
      </c>
      <c r="E444" t="s">
        <v>829</v>
      </c>
      <c r="F444">
        <v>10.4</v>
      </c>
    </row>
    <row r="445" spans="1:6" x14ac:dyDescent="0.3">
      <c r="A445">
        <v>1</v>
      </c>
      <c r="B445" t="s">
        <v>85</v>
      </c>
      <c r="C445" t="s">
        <v>1071</v>
      </c>
      <c r="D445">
        <v>163.57</v>
      </c>
      <c r="E445" t="s">
        <v>85</v>
      </c>
      <c r="F445">
        <v>163.57</v>
      </c>
    </row>
    <row r="446" spans="1:6" x14ac:dyDescent="0.3">
      <c r="C446" t="s">
        <v>1072</v>
      </c>
      <c r="F446" s="289">
        <v>225.97</v>
      </c>
    </row>
    <row r="447" spans="1:6" x14ac:dyDescent="0.3">
      <c r="F447" s="236"/>
    </row>
    <row r="448" spans="1:6" x14ac:dyDescent="0.3">
      <c r="C448" t="s">
        <v>1079</v>
      </c>
    </row>
    <row r="449" spans="1:6" x14ac:dyDescent="0.3">
      <c r="A449">
        <v>1</v>
      </c>
      <c r="B449" t="s">
        <v>937</v>
      </c>
      <c r="C449" t="s">
        <v>1080</v>
      </c>
      <c r="D449">
        <v>931</v>
      </c>
      <c r="E449" t="s">
        <v>853</v>
      </c>
      <c r="F449">
        <v>931</v>
      </c>
    </row>
    <row r="450" spans="1:6" x14ac:dyDescent="0.3">
      <c r="A450">
        <v>0.5</v>
      </c>
      <c r="B450" t="s">
        <v>937</v>
      </c>
      <c r="C450" t="s">
        <v>1081</v>
      </c>
      <c r="D450">
        <v>747</v>
      </c>
      <c r="E450" t="s">
        <v>853</v>
      </c>
      <c r="F450">
        <v>373.5</v>
      </c>
    </row>
    <row r="451" spans="1:6" x14ac:dyDescent="0.3">
      <c r="A451">
        <v>0.5</v>
      </c>
      <c r="B451" t="s">
        <v>937</v>
      </c>
      <c r="C451" t="s">
        <v>1082</v>
      </c>
      <c r="D451">
        <v>861</v>
      </c>
      <c r="E451" t="s">
        <v>853</v>
      </c>
      <c r="F451">
        <v>430.5</v>
      </c>
    </row>
    <row r="452" spans="1:6" x14ac:dyDescent="0.3">
      <c r="A452">
        <v>0.5</v>
      </c>
      <c r="B452" t="s">
        <v>43</v>
      </c>
      <c r="C452" t="s">
        <v>1083</v>
      </c>
      <c r="D452">
        <v>562</v>
      </c>
      <c r="E452" t="s">
        <v>853</v>
      </c>
      <c r="F452">
        <v>281</v>
      </c>
    </row>
    <row r="453" spans="1:6" x14ac:dyDescent="0.3">
      <c r="C453" t="s">
        <v>1084</v>
      </c>
      <c r="E453" t="s">
        <v>1085</v>
      </c>
      <c r="F453">
        <v>0.25</v>
      </c>
    </row>
    <row r="454" spans="1:6" x14ac:dyDescent="0.3">
      <c r="F454" s="289">
        <v>2016.25</v>
      </c>
    </row>
    <row r="455" spans="1:6" x14ac:dyDescent="0.3">
      <c r="F455" s="304"/>
    </row>
    <row r="456" spans="1:6" x14ac:dyDescent="0.3">
      <c r="A456">
        <v>86</v>
      </c>
      <c r="C456" t="s">
        <v>1086</v>
      </c>
      <c r="F456" s="291">
        <v>33.9</v>
      </c>
    </row>
    <row r="457" spans="1:6" x14ac:dyDescent="0.3">
      <c r="F457" s="304"/>
    </row>
    <row r="458" spans="1:6" x14ac:dyDescent="0.3">
      <c r="C458" t="s">
        <v>1087</v>
      </c>
    </row>
    <row r="459" spans="1:6" x14ac:dyDescent="0.3">
      <c r="A459">
        <v>10</v>
      </c>
      <c r="B459" t="s">
        <v>43</v>
      </c>
      <c r="C459" t="s">
        <v>1088</v>
      </c>
      <c r="D459">
        <v>450.53</v>
      </c>
      <c r="E459" t="s">
        <v>43</v>
      </c>
      <c r="F459">
        <v>4505.3</v>
      </c>
    </row>
    <row r="460" spans="1:6" x14ac:dyDescent="0.3">
      <c r="A460">
        <v>9.8000000000000007</v>
      </c>
      <c r="B460" t="s">
        <v>671</v>
      </c>
      <c r="C460" t="s">
        <v>1089</v>
      </c>
      <c r="D460">
        <v>143.80000000000001</v>
      </c>
      <c r="E460" t="s">
        <v>671</v>
      </c>
      <c r="F460">
        <v>1409.24</v>
      </c>
    </row>
    <row r="461" spans="1:6" x14ac:dyDescent="0.3">
      <c r="A461">
        <v>1.1000000000000001</v>
      </c>
      <c r="B461" t="s">
        <v>1090</v>
      </c>
      <c r="C461" t="s">
        <v>863</v>
      </c>
      <c r="D461">
        <v>861</v>
      </c>
      <c r="E461" t="s">
        <v>186</v>
      </c>
      <c r="F461">
        <v>947.1</v>
      </c>
    </row>
    <row r="462" spans="1:6" x14ac:dyDescent="0.3">
      <c r="C462" t="s">
        <v>969</v>
      </c>
      <c r="F462">
        <v>0.2</v>
      </c>
    </row>
    <row r="463" spans="1:6" x14ac:dyDescent="0.3">
      <c r="A463" t="s">
        <v>87</v>
      </c>
      <c r="C463" t="s">
        <v>872</v>
      </c>
      <c r="F463">
        <v>6861.84</v>
      </c>
    </row>
    <row r="464" spans="1:6" x14ac:dyDescent="0.3">
      <c r="A464" t="s">
        <v>87</v>
      </c>
      <c r="C464" t="s">
        <v>873</v>
      </c>
      <c r="F464" s="289">
        <v>686.18</v>
      </c>
    </row>
    <row r="466" spans="1:15" x14ac:dyDescent="0.3">
      <c r="C466" t="s">
        <v>1203</v>
      </c>
    </row>
    <row r="467" spans="1:15" x14ac:dyDescent="0.3">
      <c r="A467">
        <v>10</v>
      </c>
      <c r="B467" t="s">
        <v>1204</v>
      </c>
      <c r="C467" t="s">
        <v>1367</v>
      </c>
      <c r="D467">
        <v>700</v>
      </c>
      <c r="E467" t="s">
        <v>1204</v>
      </c>
      <c r="F467">
        <v>7000</v>
      </c>
      <c r="L467" t="s">
        <v>1366</v>
      </c>
    </row>
    <row r="468" spans="1:15" x14ac:dyDescent="0.3">
      <c r="A468">
        <v>0.21</v>
      </c>
      <c r="B468" t="s">
        <v>548</v>
      </c>
      <c r="C468" t="s">
        <v>1205</v>
      </c>
      <c r="D468">
        <v>4578.5</v>
      </c>
      <c r="E468" t="s">
        <v>548</v>
      </c>
      <c r="F468">
        <v>961.49</v>
      </c>
    </row>
    <row r="469" spans="1:15" x14ac:dyDescent="0.3">
      <c r="A469">
        <v>1.1000000000000001</v>
      </c>
      <c r="B469" t="s">
        <v>871</v>
      </c>
      <c r="C469" t="s">
        <v>863</v>
      </c>
      <c r="D469">
        <v>861</v>
      </c>
      <c r="E469" t="s">
        <v>871</v>
      </c>
      <c r="F469">
        <v>947.1</v>
      </c>
    </row>
    <row r="470" spans="1:15" x14ac:dyDescent="0.3">
      <c r="A470">
        <v>1.1000000000000001</v>
      </c>
      <c r="B470" t="s">
        <v>871</v>
      </c>
      <c r="C470" t="s">
        <v>854</v>
      </c>
      <c r="D470">
        <v>804</v>
      </c>
      <c r="E470" t="s">
        <v>871</v>
      </c>
      <c r="F470">
        <v>884.4</v>
      </c>
      <c r="J470">
        <v>10</v>
      </c>
      <c r="K470" t="s">
        <v>1204</v>
      </c>
      <c r="L470" t="s">
        <v>1367</v>
      </c>
      <c r="M470">
        <v>700</v>
      </c>
      <c r="N470" t="s">
        <v>1204</v>
      </c>
      <c r="O470">
        <v>7000</v>
      </c>
    </row>
    <row r="471" spans="1:15" x14ac:dyDescent="0.3">
      <c r="A471">
        <v>2.2000000000000002</v>
      </c>
      <c r="B471" t="s">
        <v>871</v>
      </c>
      <c r="C471" t="s">
        <v>855</v>
      </c>
      <c r="D471">
        <v>562</v>
      </c>
      <c r="E471" t="s">
        <v>871</v>
      </c>
      <c r="F471">
        <v>1236.4000000000001</v>
      </c>
      <c r="J471">
        <v>0.21</v>
      </c>
      <c r="K471" t="s">
        <v>548</v>
      </c>
      <c r="L471" t="s">
        <v>1205</v>
      </c>
      <c r="M471">
        <v>4578.5</v>
      </c>
      <c r="N471" t="s">
        <v>548</v>
      </c>
      <c r="O471">
        <v>961.49</v>
      </c>
    </row>
    <row r="472" spans="1:15" x14ac:dyDescent="0.3">
      <c r="A472">
        <v>2.2000000000000002</v>
      </c>
      <c r="B472" t="s">
        <v>871</v>
      </c>
      <c r="C472" t="s">
        <v>856</v>
      </c>
      <c r="D472">
        <v>461</v>
      </c>
      <c r="E472" t="s">
        <v>871</v>
      </c>
      <c r="F472">
        <v>1014.2</v>
      </c>
      <c r="J472">
        <v>1.1000000000000001</v>
      </c>
      <c r="K472" t="s">
        <v>871</v>
      </c>
      <c r="L472" t="s">
        <v>863</v>
      </c>
      <c r="M472">
        <v>861</v>
      </c>
      <c r="N472" t="s">
        <v>871</v>
      </c>
      <c r="O472">
        <v>947.1</v>
      </c>
    </row>
    <row r="473" spans="1:15" x14ac:dyDescent="0.3">
      <c r="A473">
        <v>20</v>
      </c>
      <c r="B473" t="s">
        <v>671</v>
      </c>
      <c r="C473" t="s">
        <v>826</v>
      </c>
      <c r="D473">
        <v>5960</v>
      </c>
      <c r="E473" t="s">
        <v>825</v>
      </c>
      <c r="F473">
        <v>119.2</v>
      </c>
      <c r="J473">
        <v>1.1000000000000001</v>
      </c>
      <c r="K473" t="s">
        <v>871</v>
      </c>
      <c r="L473" t="s">
        <v>854</v>
      </c>
      <c r="M473">
        <v>804</v>
      </c>
      <c r="N473" t="s">
        <v>871</v>
      </c>
      <c r="O473">
        <v>884.4</v>
      </c>
    </row>
    <row r="474" spans="1:15" x14ac:dyDescent="0.3">
      <c r="A474">
        <v>2</v>
      </c>
      <c r="B474" t="s">
        <v>671</v>
      </c>
      <c r="C474" t="s">
        <v>1206</v>
      </c>
      <c r="D474">
        <v>36.1</v>
      </c>
      <c r="E474" t="s">
        <v>671</v>
      </c>
      <c r="F474">
        <v>72.2</v>
      </c>
      <c r="J474">
        <v>2.2000000000000002</v>
      </c>
      <c r="K474" t="s">
        <v>871</v>
      </c>
      <c r="L474" t="s">
        <v>855</v>
      </c>
      <c r="M474">
        <v>562</v>
      </c>
      <c r="N474" t="s">
        <v>871</v>
      </c>
      <c r="O474">
        <v>1236.4000000000001</v>
      </c>
    </row>
    <row r="475" spans="1:15" x14ac:dyDescent="0.3">
      <c r="A475">
        <v>1.6</v>
      </c>
      <c r="B475" t="s">
        <v>871</v>
      </c>
      <c r="C475" t="s">
        <v>854</v>
      </c>
      <c r="D475">
        <v>804</v>
      </c>
      <c r="E475" t="s">
        <v>871</v>
      </c>
      <c r="F475">
        <v>1286.4000000000001</v>
      </c>
      <c r="J475">
        <v>2.2000000000000002</v>
      </c>
      <c r="K475" t="s">
        <v>871</v>
      </c>
      <c r="L475" t="s">
        <v>856</v>
      </c>
      <c r="M475">
        <v>461</v>
      </c>
      <c r="N475" t="s">
        <v>871</v>
      </c>
      <c r="O475">
        <v>1014.2</v>
      </c>
    </row>
    <row r="476" spans="1:15" x14ac:dyDescent="0.3">
      <c r="A476">
        <v>0.5</v>
      </c>
      <c r="B476" t="s">
        <v>871</v>
      </c>
      <c r="C476" t="s">
        <v>855</v>
      </c>
      <c r="D476">
        <v>562</v>
      </c>
      <c r="E476" t="s">
        <v>871</v>
      </c>
      <c r="F476">
        <v>281</v>
      </c>
      <c r="J476">
        <v>20</v>
      </c>
      <c r="K476" t="s">
        <v>671</v>
      </c>
      <c r="L476" t="s">
        <v>826</v>
      </c>
      <c r="M476">
        <v>5960</v>
      </c>
      <c r="N476" t="s">
        <v>825</v>
      </c>
      <c r="O476">
        <v>119.2</v>
      </c>
    </row>
    <row r="477" spans="1:15" x14ac:dyDescent="0.3">
      <c r="A477">
        <v>1.1000000000000001</v>
      </c>
      <c r="B477" t="s">
        <v>871</v>
      </c>
      <c r="C477" t="s">
        <v>856</v>
      </c>
      <c r="D477">
        <v>461</v>
      </c>
      <c r="E477" t="s">
        <v>871</v>
      </c>
      <c r="F477">
        <v>507.1</v>
      </c>
      <c r="J477">
        <v>2</v>
      </c>
      <c r="K477" t="s">
        <v>671</v>
      </c>
      <c r="L477" t="s">
        <v>1206</v>
      </c>
      <c r="M477">
        <v>36.1</v>
      </c>
      <c r="N477" t="s">
        <v>671</v>
      </c>
      <c r="O477">
        <v>72.2</v>
      </c>
    </row>
    <row r="478" spans="1:15" x14ac:dyDescent="0.3">
      <c r="B478" t="s">
        <v>829</v>
      </c>
      <c r="C478" t="s">
        <v>830</v>
      </c>
      <c r="E478" t="s">
        <v>829</v>
      </c>
      <c r="F478">
        <v>0.18</v>
      </c>
      <c r="J478">
        <v>1.6</v>
      </c>
      <c r="K478" t="s">
        <v>871</v>
      </c>
      <c r="L478" t="s">
        <v>854</v>
      </c>
      <c r="M478">
        <v>804</v>
      </c>
      <c r="N478" t="s">
        <v>871</v>
      </c>
      <c r="O478">
        <v>1286.4000000000001</v>
      </c>
    </row>
    <row r="479" spans="1:15" x14ac:dyDescent="0.3">
      <c r="C479" t="s">
        <v>872</v>
      </c>
      <c r="F479">
        <v>14309.67</v>
      </c>
      <c r="G479" s="285">
        <f>SUM(F468:F478)</f>
        <v>7309.67</v>
      </c>
      <c r="J479">
        <v>0.5</v>
      </c>
      <c r="K479" t="s">
        <v>871</v>
      </c>
      <c r="L479" t="s">
        <v>855</v>
      </c>
      <c r="M479">
        <v>562</v>
      </c>
      <c r="N479" t="s">
        <v>871</v>
      </c>
      <c r="O479">
        <v>281</v>
      </c>
    </row>
    <row r="480" spans="1:15" x14ac:dyDescent="0.3">
      <c r="C480" t="s">
        <v>873</v>
      </c>
      <c r="F480" s="289">
        <v>1430.97</v>
      </c>
      <c r="G480">
        <f>+G479/10</f>
        <v>730.96699999999998</v>
      </c>
      <c r="J480">
        <v>1.1000000000000001</v>
      </c>
      <c r="K480" t="s">
        <v>871</v>
      </c>
      <c r="L480" t="s">
        <v>856</v>
      </c>
      <c r="M480">
        <v>461</v>
      </c>
      <c r="N480" t="s">
        <v>871</v>
      </c>
      <c r="O480">
        <v>507.1</v>
      </c>
    </row>
    <row r="481" spans="1:15" x14ac:dyDescent="0.3">
      <c r="K481" t="s">
        <v>829</v>
      </c>
      <c r="L481" t="s">
        <v>830</v>
      </c>
      <c r="N481" t="s">
        <v>829</v>
      </c>
      <c r="O481">
        <v>0.18</v>
      </c>
    </row>
    <row r="482" spans="1:15" x14ac:dyDescent="0.3">
      <c r="K482" t="s">
        <v>829</v>
      </c>
      <c r="L482" t="s">
        <v>830</v>
      </c>
      <c r="N482" t="s">
        <v>829</v>
      </c>
      <c r="O482">
        <v>0</v>
      </c>
    </row>
    <row r="483" spans="1:15" x14ac:dyDescent="0.3">
      <c r="C483" t="s">
        <v>1208</v>
      </c>
    </row>
    <row r="484" spans="1:15" x14ac:dyDescent="0.3">
      <c r="A484">
        <v>1</v>
      </c>
      <c r="B484" t="s">
        <v>937</v>
      </c>
      <c r="C484" t="s">
        <v>1209</v>
      </c>
      <c r="D484">
        <v>642</v>
      </c>
      <c r="E484" t="s">
        <v>937</v>
      </c>
      <c r="F484">
        <v>642</v>
      </c>
      <c r="L484" t="s">
        <v>872</v>
      </c>
      <c r="O484">
        <v>11522.49</v>
      </c>
    </row>
    <row r="485" spans="1:15" x14ac:dyDescent="0.3">
      <c r="A485">
        <v>1</v>
      </c>
      <c r="B485" t="s">
        <v>937</v>
      </c>
      <c r="C485" t="s">
        <v>1210</v>
      </c>
      <c r="D485">
        <v>35.9</v>
      </c>
      <c r="E485" t="s">
        <v>937</v>
      </c>
      <c r="F485">
        <v>35.9</v>
      </c>
      <c r="O485" t="s">
        <v>1362</v>
      </c>
    </row>
    <row r="486" spans="1:15" x14ac:dyDescent="0.3">
      <c r="A486">
        <v>1</v>
      </c>
      <c r="B486" t="s">
        <v>937</v>
      </c>
      <c r="C486" t="s">
        <v>959</v>
      </c>
      <c r="D486">
        <v>2092</v>
      </c>
      <c r="E486" t="s">
        <v>937</v>
      </c>
      <c r="F486">
        <v>2092</v>
      </c>
      <c r="L486" t="s">
        <v>873</v>
      </c>
      <c r="O486">
        <v>1152.25</v>
      </c>
    </row>
    <row r="487" spans="1:15" x14ac:dyDescent="0.3">
      <c r="C487" t="s">
        <v>969</v>
      </c>
      <c r="F487">
        <v>4.4000000000000004</v>
      </c>
    </row>
    <row r="488" spans="1:15" x14ac:dyDescent="0.3">
      <c r="C488" t="s">
        <v>1016</v>
      </c>
      <c r="F488" s="291">
        <v>2774.3</v>
      </c>
    </row>
  </sheetData>
  <pageMargins left="0.7" right="0.7" top="0.75" bottom="0.75" header="0.3" footer="0.3"/>
  <pageSetup paperSize="9" scale="8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Abstract (2)</vt:lpstr>
      <vt:lpstr>AB</vt:lpstr>
      <vt:lpstr>detail</vt:lpstr>
      <vt:lpstr>Abstract IX </vt:lpstr>
      <vt:lpstr>Abstract </vt:lpstr>
      <vt:lpstr>Details Ix</vt:lpstr>
      <vt:lpstr>Details  </vt:lpstr>
      <vt:lpstr>Details Ix (2)</vt:lpstr>
      <vt:lpstr>Sheet3</vt:lpstr>
      <vt:lpstr>Sheet4</vt:lpstr>
      <vt:lpstr>Details   (2)</vt:lpstr>
      <vt:lpstr>Sheet1</vt:lpstr>
      <vt:lpstr>Sheet2</vt:lpstr>
      <vt:lpstr>Sheet5</vt:lpstr>
      <vt:lpstr>Details   (3)</vt:lpstr>
      <vt:lpstr>AB!Print_Area</vt:lpstr>
      <vt:lpstr>'Abstract '!Print_Area</vt:lpstr>
      <vt:lpstr>'Abstract (2)'!Print_Area</vt:lpstr>
      <vt:lpstr>'Abstract IX '!Print_Area</vt:lpstr>
      <vt:lpstr>detail!Print_Area</vt:lpstr>
      <vt:lpstr>'Details  '!Print_Area</vt:lpstr>
      <vt:lpstr>'Details   (2)'!Print_Area</vt:lpstr>
      <vt:lpstr>'Details   (3)'!Print_Area</vt:lpstr>
      <vt:lpstr>'Details Ix'!Print_Area</vt:lpstr>
      <vt:lpstr>'Details Ix (2)'!Print_Area</vt:lpstr>
      <vt:lpstr>Sheet2!Print_Area</vt:lpstr>
      <vt:lpstr>Sheet3!Print_Area</vt:lpstr>
      <vt:lpstr>AB!Print_Titles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admin</cp:lastModifiedBy>
  <cp:lastPrinted>2022-08-22T07:47:24Z</cp:lastPrinted>
  <dcterms:created xsi:type="dcterms:W3CDTF">2018-08-29T10:29:31Z</dcterms:created>
  <dcterms:modified xsi:type="dcterms:W3CDTF">2022-09-19T13:57:48Z</dcterms:modified>
</cp:coreProperties>
</file>