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0" yWindow="0" windowWidth="25600" windowHeight="14640"/>
  </bookViews>
  <sheets>
    <sheet name="basic model" sheetId="1" r:id="rId1"/>
    <sheet name="recent trend" sheetId="4" state="hidden" r:id="rId2"/>
    <sheet name="trendline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4" l="1"/>
  <c r="F8" i="4"/>
  <c r="G8" i="4"/>
  <c r="H8" i="4"/>
  <c r="F11" i="4"/>
  <c r="F12" i="4"/>
  <c r="G12" i="4"/>
  <c r="H12" i="4"/>
  <c r="F15" i="4"/>
  <c r="F16" i="4"/>
  <c r="G16" i="4"/>
  <c r="H16" i="4"/>
  <c r="F19" i="4"/>
  <c r="F20" i="4"/>
  <c r="G20" i="4"/>
  <c r="H20" i="4"/>
  <c r="K6" i="4"/>
  <c r="K20" i="4"/>
  <c r="F18" i="4"/>
  <c r="G19" i="4"/>
  <c r="F21" i="4"/>
  <c r="G21" i="4"/>
  <c r="F22" i="4"/>
  <c r="G22" i="4"/>
  <c r="K18" i="4"/>
  <c r="G25" i="4"/>
  <c r="H22" i="4"/>
  <c r="H21" i="4"/>
  <c r="F17" i="4"/>
  <c r="G18" i="4"/>
  <c r="H18" i="4"/>
  <c r="G17" i="4"/>
  <c r="H17" i="4"/>
  <c r="F14" i="4"/>
  <c r="F13" i="4"/>
  <c r="G14" i="4"/>
  <c r="H14" i="4"/>
  <c r="G13" i="4"/>
  <c r="H13" i="4"/>
  <c r="F10" i="4"/>
  <c r="F9" i="4"/>
  <c r="G10" i="4"/>
  <c r="H10" i="4"/>
  <c r="K4" i="4"/>
  <c r="G9" i="4"/>
  <c r="H9" i="4"/>
  <c r="K3" i="4"/>
  <c r="F6" i="4"/>
  <c r="F6" i="1"/>
  <c r="F7" i="1"/>
  <c r="F8" i="1"/>
  <c r="F9" i="1"/>
  <c r="F10" i="1"/>
  <c r="G10" i="1"/>
  <c r="H10" i="1"/>
  <c r="F11" i="1"/>
  <c r="F12" i="1"/>
  <c r="F13" i="1"/>
  <c r="F14" i="1"/>
  <c r="F15" i="1"/>
  <c r="F16" i="1"/>
  <c r="F17" i="1"/>
  <c r="F18" i="1"/>
  <c r="F19" i="1"/>
  <c r="F20" i="1"/>
  <c r="F21" i="1"/>
  <c r="F22" i="1"/>
  <c r="G22" i="1"/>
  <c r="H22" i="1"/>
  <c r="G16" i="1"/>
  <c r="H16" i="1"/>
  <c r="G15" i="1"/>
  <c r="H15" i="1"/>
  <c r="G19" i="1"/>
  <c r="H19" i="1"/>
  <c r="G7" i="1"/>
  <c r="G21" i="1"/>
  <c r="H21" i="1"/>
  <c r="G17" i="1"/>
  <c r="H17" i="1"/>
  <c r="G9" i="1"/>
  <c r="H9" i="1"/>
  <c r="G13" i="1"/>
  <c r="H13" i="1"/>
  <c r="K3" i="1"/>
  <c r="G7" i="4"/>
  <c r="H7" i="4"/>
  <c r="G11" i="4"/>
  <c r="H11" i="4"/>
  <c r="G15" i="4"/>
  <c r="H15" i="4"/>
  <c r="G20" i="1"/>
  <c r="H20" i="1"/>
  <c r="G12" i="1"/>
  <c r="H12" i="1"/>
  <c r="G8" i="1"/>
  <c r="H8" i="1"/>
  <c r="K6" i="1"/>
  <c r="H7" i="1"/>
  <c r="G18" i="1"/>
  <c r="H18" i="1"/>
  <c r="G14" i="1"/>
  <c r="H14" i="1"/>
  <c r="K4" i="1"/>
  <c r="G11" i="1"/>
  <c r="H11" i="1"/>
  <c r="F1" i="4"/>
  <c r="H19" i="4"/>
  <c r="K5" i="4"/>
  <c r="F2" i="4"/>
  <c r="F1" i="1"/>
  <c r="K5" i="1"/>
  <c r="L5" i="1"/>
  <c r="F2" i="1"/>
  <c r="L5" i="4"/>
  <c r="L3" i="4"/>
  <c r="L6" i="4"/>
  <c r="L4" i="4"/>
  <c r="L6" i="1"/>
  <c r="L3" i="1"/>
  <c r="G26" i="4"/>
  <c r="I26" i="4"/>
  <c r="G28" i="4"/>
  <c r="G27" i="4"/>
  <c r="I27" i="4"/>
  <c r="I25" i="4"/>
  <c r="G26" i="1"/>
  <c r="G28" i="1"/>
  <c r="I28" i="1"/>
  <c r="G25" i="1"/>
  <c r="I25" i="1"/>
  <c r="G27" i="1"/>
  <c r="I27" i="1"/>
  <c r="L4" i="1"/>
  <c r="I28" i="4"/>
  <c r="I26" i="1"/>
</calcChain>
</file>

<file path=xl/sharedStrings.xml><?xml version="1.0" encoding="utf-8"?>
<sst xmlns="http://schemas.openxmlformats.org/spreadsheetml/2006/main" count="36" uniqueCount="26">
  <si>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</si>
  <si>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</si>
  <si>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</si>
  <si>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</si>
  <si>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</si>
  <si>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</si>
  <si>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</si>
  <si>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</si>
  <si>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</si>
  <si>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</si>
  <si>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</si>
  <si>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</si>
  <si>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</si>
  <si>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</si>
  <si>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</si>
  <si>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</si>
  <si>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</si>
  <si>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</si>
  <si>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</si>
  <si>
    <t>x</t>
  </si>
  <si>
    <t>y</t>
  </si>
  <si>
    <t>Count</t>
  </si>
  <si>
    <t>Seasonal Index = Actual/CMA</t>
  </si>
  <si>
    <t>Centered MA (CMA)</t>
  </si>
  <si>
    <t>Normalized Seasonal Index</t>
  </si>
  <si>
    <t>Seasonal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</si>
</sst>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  <xf numFmtId="0" fontId="0" fillId="5" borderId="0" xfId="0" applyFill="1"/>
    <xf numFmtId="0" fontId="4" fillId="6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5" borderId="0" xfId="0" applyFont="1" applyFill="1"/>
    <xf numFmtId="0" fontId="1" fillId="5" borderId="0" xfId="0" quotePrefix="1" applyFont="1" applyFill="1"/>
    <xf numFmtId="0" fontId="1" fillId="0" borderId="1" xfId="0" applyFont="1" applyBorder="1" applyAlignment="1">
      <alignment wrapText="1"/>
    </xf>
    <xf numFmtId="0" fontId="1" fillId="0" borderId="1" xfId="0" quotePrefix="1" applyFont="1" applyBorder="1"/>
    <xf numFmtId="0" fontId="1" fillId="2" borderId="1" xfId="0" applyFont="1" applyFill="1" applyBorder="1"/>
    <xf numFmtId="2" fontId="1" fillId="3" borderId="1" xfId="0" applyNumberFormat="1" applyFont="1" applyFill="1" applyBorder="1"/>
    <xf numFmtId="2" fontId="1" fillId="0" borderId="1" xfId="0" applyNumberFormat="1" applyFont="1" applyBorder="1"/>
    <xf numFmtId="0" fontId="1" fillId="2" borderId="1" xfId="0" quotePrefix="1" applyFont="1" applyFill="1" applyBorder="1"/>
    <xf numFmtId="0" fontId="1" fillId="4" borderId="1" xfId="0" applyFont="1" applyFill="1" applyBorder="1"/>
    <xf numFmtId="0" fontId="1" fillId="7" borderId="1" xfId="0" applyFon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trendline!$B$1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208784448819"/>
                  <c:y val="-0.07369290143739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28.83x + 652.48
R² = 0.56239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trendline!$A$2:$A$17</c:f>
              <c:numCache>
                <c:formatCode>General</c:formatCode>
                <c:ptCount val="1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</c:numCache>
            </c:numRef>
          </c:xVal>
          <c:yVal>
            <c:numRef>
              <c:f>trendline!$B$2:$B$17</c:f>
              <c:numCache>
                <c:formatCode>General</c:formatCode>
                <c:ptCount val="16"/>
                <c:pt idx="0">
                  <c:v>655.625</c:v>
                </c:pt>
                <c:pt idx="1">
                  <c:v>701.25</c:v>
                </c:pt>
                <c:pt idx="2">
                  <c:v>729.375</c:v>
                </c:pt>
                <c:pt idx="3">
                  <c:v>762.5</c:v>
                </c:pt>
                <c:pt idx="4">
                  <c:v>811.875</c:v>
                </c:pt>
                <c:pt idx="5">
                  <c:v>872.5</c:v>
                </c:pt>
                <c:pt idx="6">
                  <c:v>935.0</c:v>
                </c:pt>
                <c:pt idx="7">
                  <c:v>1053.125</c:v>
                </c:pt>
                <c:pt idx="8">
                  <c:v>1142.5</c:v>
                </c:pt>
                <c:pt idx="9">
                  <c:v>1158.125</c:v>
                </c:pt>
                <c:pt idx="10">
                  <c:v>1186.25</c:v>
                </c:pt>
                <c:pt idx="11">
                  <c:v>1156.875</c:v>
                </c:pt>
                <c:pt idx="12">
                  <c:v>1108.75</c:v>
                </c:pt>
                <c:pt idx="13">
                  <c:v>1086.875</c:v>
                </c:pt>
                <c:pt idx="14">
                  <c:v>1036.875</c:v>
                </c:pt>
                <c:pt idx="15">
                  <c:v>885.625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15816"/>
        <c:axId val="2067118680"/>
      </c:scatterChart>
      <c:valAx>
        <c:axId val="206711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7118680"/>
        <c:crosses val="autoZero"/>
        <c:crossBetween val="midCat"/>
      </c:valAx>
      <c:valAx>
        <c:axId val="2067118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7115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</a:t>
            </a:r>
            <a:r>
              <a:rPr lang="en-US" baseline="0"/>
              <a:t> Counted for Disease - Cough for Quarter 21 through 24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Count</c:v>
                </c:pt>
              </c:strCache>
            </c:strRef>
          </c:tx>
          <c:xVal>
            <c:numRef>
              <c:f>Sheet3!$A$2:$A$25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Sheet3!$B$2:$B$25</c:f>
              <c:numCache>
                <c:formatCode>General</c:formatCode>
                <c:ptCount val="24"/>
                <c:pt idx="0">
                  <c:v>735.0</c:v>
                </c:pt>
                <c:pt idx="1">
                  <c:v>540.0</c:v>
                </c:pt>
                <c:pt idx="2">
                  <c:v>565.0</c:v>
                </c:pt>
                <c:pt idx="3">
                  <c:v>670.0</c:v>
                </c:pt>
                <c:pt idx="4">
                  <c:v>960.0</c:v>
                </c:pt>
                <c:pt idx="5">
                  <c:v>680.0</c:v>
                </c:pt>
                <c:pt idx="6">
                  <c:v>650.0</c:v>
                </c:pt>
                <c:pt idx="7">
                  <c:v>850.0</c:v>
                </c:pt>
                <c:pt idx="8">
                  <c:v>1175.0</c:v>
                </c:pt>
                <c:pt idx="9">
                  <c:v>950.0</c:v>
                </c:pt>
                <c:pt idx="10">
                  <c:v>880.0</c:v>
                </c:pt>
                <c:pt idx="11">
                  <c:v>1565.0</c:v>
                </c:pt>
                <c:pt idx="12">
                  <c:v>1175.0</c:v>
                </c:pt>
                <c:pt idx="13">
                  <c:v>1075.0</c:v>
                </c:pt>
                <c:pt idx="14">
                  <c:v>980.0</c:v>
                </c:pt>
                <c:pt idx="15">
                  <c:v>1230.0</c:v>
                </c:pt>
                <c:pt idx="16">
                  <c:v>1125.0</c:v>
                </c:pt>
                <c:pt idx="17">
                  <c:v>950.0</c:v>
                </c:pt>
                <c:pt idx="18">
                  <c:v>705.0</c:v>
                </c:pt>
                <c:pt idx="19">
                  <c:v>295.0</c:v>
                </c:pt>
                <c:pt idx="20">
                  <c:v>1446.145229238219</c:v>
                </c:pt>
                <c:pt idx="21">
                  <c:v>1207.963399313755</c:v>
                </c:pt>
                <c:pt idx="22">
                  <c:v>1079.083429693697</c:v>
                </c:pt>
                <c:pt idx="23">
                  <c:v>1467.197473465343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00008"/>
        <c:axId val="2067205704"/>
      </c:scatterChart>
      <c:valAx>
        <c:axId val="206720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Quarter</a:t>
                </a:r>
                <a:r>
                  <a:rPr lang="en-US" sz="1600" baseline="0"/>
                  <a:t> Number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7205704"/>
        <c:crosses val="autoZero"/>
        <c:crossBetween val="midCat"/>
      </c:valAx>
      <c:valAx>
        <c:axId val="2067205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7200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0</xdr:row>
      <xdr:rowOff>133350</xdr:rowOff>
    </xdr:from>
    <xdr:to>
      <xdr:col>14</xdr:col>
      <xdr:colOff>368300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95250</xdr:rowOff>
    </xdr:from>
    <xdr:to>
      <xdr:col>19</xdr:col>
      <xdr:colOff>190500</xdr:colOff>
      <xdr:row>19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28"/>
  <sheetViews>
    <sheetView tabSelected="1" workbookViewId="0">
      <selection activeCell="O8" sqref="O8"/>
    </sheetView>
  </sheetViews>
  <sheetFormatPr baseColWidth="10" defaultColWidth="8.83203125" defaultRowHeight="20" x14ac:dyDescent="0"/>
  <cols>
    <col min="1" max="1" width="8.83203125" style="12"/>
    <col min="2" max="2" width="12.83203125" style="12" customWidth="1"/>
    <col min="3" max="3" width="6.6640625" style="12" customWidth="1"/>
    <col min="4" max="4" width="9.83203125" style="12" customWidth="1"/>
    <col min="5" max="5" width="12.5" style="12" customWidth="1"/>
    <col min="6" max="6" width="18.6640625" style="12" customWidth="1"/>
    <col min="7" max="7" width="19.5" style="12" customWidth="1"/>
    <col min="8" max="8" width="15.6640625" style="12" customWidth="1"/>
    <col min="9" max="9" width="16.83203125" style="12" customWidth="1"/>
    <col min="10" max="10" width="10.83203125" style="12" customWidth="1"/>
    <col min="11" max="11" width="11.6640625" style="12" customWidth="1"/>
    <col min="12" max="12" width="14.1640625" style="12" customWidth="1"/>
    <col min="13" max="16384" width="8.83203125" style="12"/>
  </cols>
  <sheetData>
    <row r="1" spans="2:12">
      <c r="E1" s="12" t="s">
        <v>10</v>
      </c>
      <c r="F1" s="12">
        <f>SLOPE(G7:G22,B7:B22)</f>
        <v>28.829963235294116</v>
      </c>
    </row>
    <row r="2" spans="2:12" ht="60">
      <c r="E2" s="12" t="s">
        <v>11</v>
      </c>
      <c r="F2" s="12">
        <f>INTERCEPT(G7:G22,B7:B22)</f>
        <v>652.48069852941171</v>
      </c>
      <c r="J2" s="15" t="s">
        <v>6</v>
      </c>
      <c r="K2" s="15" t="s">
        <v>25</v>
      </c>
      <c r="L2" s="15" t="s">
        <v>24</v>
      </c>
    </row>
    <row r="3" spans="2:12">
      <c r="J3" s="12">
        <v>1</v>
      </c>
      <c r="K3" s="12">
        <f>AVERAGEIF($D$7:$D$22,J3,$H$7:$H$22)</f>
        <v>1.1620967890300045</v>
      </c>
      <c r="L3" s="12">
        <f>K3/AVERAGE($K$3:$K$6)</f>
        <v>1.1496413207388994</v>
      </c>
    </row>
    <row r="4" spans="2:12" ht="60">
      <c r="B4" s="12" t="s">
        <v>9</v>
      </c>
      <c r="C4" s="12" t="s">
        <v>0</v>
      </c>
      <c r="D4" s="12" t="s">
        <v>1</v>
      </c>
      <c r="E4" s="12" t="s">
        <v>21</v>
      </c>
      <c r="F4" s="12" t="s">
        <v>3</v>
      </c>
      <c r="G4" s="15" t="s">
        <v>23</v>
      </c>
      <c r="H4" s="15" t="s">
        <v>22</v>
      </c>
      <c r="I4" s="12" t="s">
        <v>8</v>
      </c>
      <c r="J4" s="12">
        <v>2</v>
      </c>
      <c r="K4" s="12">
        <f t="shared" ref="K4:K6" si="0">AVERAGEIF($D$7:$D$22,J4,$H$7:$H$22)</f>
        <v>0.9489491634397903</v>
      </c>
      <c r="L4" s="12">
        <f t="shared" ref="L4:L6" si="1">K4/AVERAGE($K$3:$K$6)</f>
        <v>0.93877823247545922</v>
      </c>
    </row>
    <row r="5" spans="2:12">
      <c r="B5" s="12">
        <v>1</v>
      </c>
      <c r="C5" s="12">
        <v>2010</v>
      </c>
      <c r="D5" s="12">
        <v>1</v>
      </c>
      <c r="E5" s="12">
        <v>735</v>
      </c>
      <c r="J5" s="12">
        <v>3</v>
      </c>
      <c r="K5" s="12">
        <f t="shared" si="0"/>
        <v>0.82912697927215218</v>
      </c>
      <c r="L5" s="12">
        <f t="shared" si="1"/>
        <v>0.82024031432555677</v>
      </c>
    </row>
    <row r="6" spans="2:12">
      <c r="B6" s="16">
        <v>2</v>
      </c>
      <c r="C6" s="12">
        <v>2010</v>
      </c>
      <c r="D6" s="12">
        <v>2</v>
      </c>
      <c r="E6" s="12">
        <v>540</v>
      </c>
      <c r="F6" s="12">
        <f>AVERAGE(E5:E8)</f>
        <v>627.5</v>
      </c>
      <c r="J6" s="12">
        <v>4</v>
      </c>
      <c r="K6" s="12">
        <f t="shared" si="0"/>
        <v>1.1031639527851325</v>
      </c>
      <c r="L6" s="12">
        <f t="shared" si="1"/>
        <v>1.0913401324600849</v>
      </c>
    </row>
    <row r="7" spans="2:12">
      <c r="B7" s="17">
        <v>3</v>
      </c>
      <c r="C7" s="12">
        <v>2010</v>
      </c>
      <c r="D7" s="12">
        <v>3</v>
      </c>
      <c r="E7" s="12">
        <v>565</v>
      </c>
      <c r="F7" s="12">
        <f t="shared" ref="F7:F22" si="2">AVERAGE(E6:E9)</f>
        <v>683.75</v>
      </c>
      <c r="G7" s="18">
        <f t="shared" ref="G7:G22" si="3">AVERAGE(F6:F7)</f>
        <v>655.625</v>
      </c>
      <c r="H7" s="19">
        <f>E7/G7</f>
        <v>0.8617731172545281</v>
      </c>
    </row>
    <row r="8" spans="2:12">
      <c r="B8" s="20">
        <v>4</v>
      </c>
      <c r="C8" s="12">
        <v>2010</v>
      </c>
      <c r="D8" s="12">
        <v>4</v>
      </c>
      <c r="E8" s="12">
        <v>670</v>
      </c>
      <c r="F8" s="12">
        <f t="shared" si="2"/>
        <v>718.75</v>
      </c>
      <c r="G8" s="18">
        <f t="shared" si="3"/>
        <v>701.25</v>
      </c>
      <c r="H8" s="19">
        <f t="shared" ref="H8:H22" si="4">E8/G8</f>
        <v>0.9554367201426025</v>
      </c>
    </row>
    <row r="9" spans="2:12">
      <c r="B9" s="20">
        <v>5</v>
      </c>
      <c r="C9" s="12">
        <v>2011</v>
      </c>
      <c r="D9" s="12">
        <v>1</v>
      </c>
      <c r="E9" s="12">
        <v>960</v>
      </c>
      <c r="F9" s="12">
        <f t="shared" si="2"/>
        <v>740</v>
      </c>
      <c r="G9" s="18">
        <f t="shared" si="3"/>
        <v>729.375</v>
      </c>
      <c r="H9" s="19">
        <f t="shared" si="4"/>
        <v>1.3161953727506426</v>
      </c>
    </row>
    <row r="10" spans="2:12">
      <c r="B10" s="20">
        <v>6</v>
      </c>
      <c r="C10" s="12">
        <v>2011</v>
      </c>
      <c r="D10" s="12">
        <v>2</v>
      </c>
      <c r="E10" s="12">
        <v>680</v>
      </c>
      <c r="F10" s="12">
        <f t="shared" si="2"/>
        <v>785</v>
      </c>
      <c r="G10" s="18">
        <f t="shared" si="3"/>
        <v>762.5</v>
      </c>
      <c r="H10" s="19">
        <f t="shared" si="4"/>
        <v>0.8918032786885246</v>
      </c>
    </row>
    <row r="11" spans="2:12">
      <c r="B11" s="20">
        <v>7</v>
      </c>
      <c r="C11" s="12">
        <v>2011</v>
      </c>
      <c r="D11" s="12">
        <v>3</v>
      </c>
      <c r="E11" s="12">
        <v>650</v>
      </c>
      <c r="F11" s="12">
        <f t="shared" si="2"/>
        <v>838.75</v>
      </c>
      <c r="G11" s="18">
        <f t="shared" si="3"/>
        <v>811.875</v>
      </c>
      <c r="H11" s="19">
        <f t="shared" si="4"/>
        <v>0.80061585835257887</v>
      </c>
    </row>
    <row r="12" spans="2:12">
      <c r="B12" s="20">
        <v>8</v>
      </c>
      <c r="C12" s="12">
        <v>2011</v>
      </c>
      <c r="D12" s="12">
        <v>4</v>
      </c>
      <c r="E12" s="12">
        <v>850</v>
      </c>
      <c r="F12" s="12">
        <f t="shared" si="2"/>
        <v>906.25</v>
      </c>
      <c r="G12" s="18">
        <f t="shared" si="3"/>
        <v>872.5</v>
      </c>
      <c r="H12" s="19">
        <f t="shared" si="4"/>
        <v>0.97421203438395421</v>
      </c>
    </row>
    <row r="13" spans="2:12">
      <c r="B13" s="20">
        <v>9</v>
      </c>
      <c r="C13" s="12">
        <v>2102</v>
      </c>
      <c r="D13" s="12">
        <v>1</v>
      </c>
      <c r="E13" s="12">
        <v>1175</v>
      </c>
      <c r="F13" s="12">
        <f t="shared" si="2"/>
        <v>963.75</v>
      </c>
      <c r="G13" s="18">
        <f t="shared" si="3"/>
        <v>935</v>
      </c>
      <c r="H13" s="19">
        <f t="shared" si="4"/>
        <v>1.2566844919786095</v>
      </c>
    </row>
    <row r="14" spans="2:12">
      <c r="B14" s="20">
        <v>10</v>
      </c>
      <c r="C14" s="12">
        <v>2102</v>
      </c>
      <c r="D14" s="12">
        <v>2</v>
      </c>
      <c r="E14" s="12">
        <v>950</v>
      </c>
      <c r="F14" s="12">
        <f t="shared" si="2"/>
        <v>1142.5</v>
      </c>
      <c r="G14" s="18">
        <f t="shared" si="3"/>
        <v>1053.125</v>
      </c>
      <c r="H14" s="19">
        <f t="shared" si="4"/>
        <v>0.90207715133531152</v>
      </c>
    </row>
    <row r="15" spans="2:12">
      <c r="B15" s="20">
        <v>11</v>
      </c>
      <c r="C15" s="12">
        <v>2102</v>
      </c>
      <c r="D15" s="12">
        <v>3</v>
      </c>
      <c r="E15" s="12">
        <v>880</v>
      </c>
      <c r="F15" s="12">
        <f t="shared" si="2"/>
        <v>1142.5</v>
      </c>
      <c r="G15" s="18">
        <f t="shared" si="3"/>
        <v>1142.5</v>
      </c>
      <c r="H15" s="19">
        <f t="shared" si="4"/>
        <v>0.77024070021881841</v>
      </c>
    </row>
    <row r="16" spans="2:12">
      <c r="B16" s="20">
        <v>12</v>
      </c>
      <c r="C16" s="12">
        <v>2102</v>
      </c>
      <c r="D16" s="12">
        <v>4</v>
      </c>
      <c r="E16" s="12">
        <v>1565</v>
      </c>
      <c r="F16" s="12">
        <f t="shared" si="2"/>
        <v>1173.75</v>
      </c>
      <c r="G16" s="18">
        <f t="shared" si="3"/>
        <v>1158.125</v>
      </c>
      <c r="H16" s="19">
        <f t="shared" si="4"/>
        <v>1.351322180248246</v>
      </c>
    </row>
    <row r="17" spans="2:9">
      <c r="B17" s="20">
        <v>13</v>
      </c>
      <c r="C17" s="12">
        <v>2013</v>
      </c>
      <c r="D17" s="12">
        <v>1</v>
      </c>
      <c r="E17" s="12">
        <v>1175</v>
      </c>
      <c r="F17" s="12">
        <f t="shared" si="2"/>
        <v>1198.75</v>
      </c>
      <c r="G17" s="18">
        <f t="shared" si="3"/>
        <v>1186.25</v>
      </c>
      <c r="H17" s="19">
        <f t="shared" si="4"/>
        <v>0.99051633298208641</v>
      </c>
    </row>
    <row r="18" spans="2:9">
      <c r="B18" s="20">
        <v>14</v>
      </c>
      <c r="C18" s="12">
        <v>2013</v>
      </c>
      <c r="D18" s="12">
        <v>2</v>
      </c>
      <c r="E18" s="12">
        <v>1075</v>
      </c>
      <c r="F18" s="12">
        <f t="shared" si="2"/>
        <v>1115</v>
      </c>
      <c r="G18" s="18">
        <f t="shared" si="3"/>
        <v>1156.875</v>
      </c>
      <c r="H18" s="19">
        <f t="shared" si="4"/>
        <v>0.92922744462452733</v>
      </c>
    </row>
    <row r="19" spans="2:9">
      <c r="B19" s="20">
        <v>15</v>
      </c>
      <c r="C19" s="12">
        <v>2013</v>
      </c>
      <c r="D19" s="12">
        <v>3</v>
      </c>
      <c r="E19" s="12">
        <v>980</v>
      </c>
      <c r="F19" s="12">
        <f t="shared" si="2"/>
        <v>1102.5</v>
      </c>
      <c r="G19" s="18">
        <f t="shared" si="3"/>
        <v>1108.75</v>
      </c>
      <c r="H19" s="19">
        <f t="shared" si="4"/>
        <v>0.88387824126268322</v>
      </c>
    </row>
    <row r="20" spans="2:9">
      <c r="B20" s="20">
        <v>16</v>
      </c>
      <c r="C20" s="12">
        <v>2013</v>
      </c>
      <c r="D20" s="12">
        <v>4</v>
      </c>
      <c r="E20" s="12">
        <v>1230</v>
      </c>
      <c r="F20" s="12">
        <f t="shared" si="2"/>
        <v>1071.25</v>
      </c>
      <c r="G20" s="18">
        <f t="shared" si="3"/>
        <v>1086.875</v>
      </c>
      <c r="H20" s="19">
        <f t="shared" si="4"/>
        <v>1.1316848763657275</v>
      </c>
    </row>
    <row r="21" spans="2:9">
      <c r="B21" s="20">
        <v>17</v>
      </c>
      <c r="C21" s="12">
        <v>2014</v>
      </c>
      <c r="D21" s="12">
        <v>1</v>
      </c>
      <c r="E21" s="12">
        <v>1125</v>
      </c>
      <c r="F21" s="12">
        <f t="shared" si="2"/>
        <v>1002.5</v>
      </c>
      <c r="G21" s="18">
        <f t="shared" si="3"/>
        <v>1036.875</v>
      </c>
      <c r="H21" s="19">
        <f t="shared" si="4"/>
        <v>1.0849909584086799</v>
      </c>
    </row>
    <row r="22" spans="2:9">
      <c r="B22" s="20">
        <v>18</v>
      </c>
      <c r="C22" s="12">
        <v>2014</v>
      </c>
      <c r="D22" s="12">
        <v>2</v>
      </c>
      <c r="E22" s="12">
        <v>950</v>
      </c>
      <c r="F22" s="12">
        <f t="shared" si="2"/>
        <v>768.75</v>
      </c>
      <c r="G22" s="18">
        <f t="shared" si="3"/>
        <v>885.625</v>
      </c>
      <c r="H22" s="19">
        <f t="shared" si="4"/>
        <v>1.0726887791107975</v>
      </c>
    </row>
    <row r="23" spans="2:9">
      <c r="B23" s="12">
        <v>19</v>
      </c>
      <c r="C23" s="12">
        <v>2014</v>
      </c>
      <c r="D23" s="12">
        <v>3</v>
      </c>
      <c r="E23" s="12">
        <v>705</v>
      </c>
      <c r="G23" s="21"/>
      <c r="H23" s="19"/>
      <c r="I23" s="21"/>
    </row>
    <row r="24" spans="2:9">
      <c r="B24" s="12">
        <v>20</v>
      </c>
      <c r="C24" s="12">
        <v>2014</v>
      </c>
      <c r="D24" s="12">
        <v>4</v>
      </c>
      <c r="E24" s="12">
        <v>295</v>
      </c>
      <c r="G24" s="21" t="s">
        <v>16</v>
      </c>
      <c r="I24" s="21" t="s">
        <v>17</v>
      </c>
    </row>
    <row r="25" spans="2:9">
      <c r="B25" s="22">
        <v>21</v>
      </c>
      <c r="C25" s="12">
        <v>2015</v>
      </c>
      <c r="D25" s="12">
        <v>1</v>
      </c>
      <c r="G25" s="21">
        <f t="shared" ref="G25:G28" si="5">intercept+slope*B25</f>
        <v>1257.9099264705883</v>
      </c>
      <c r="I25" s="21">
        <f t="shared" ref="I25:I28" si="6">VLOOKUP(D25,season,3)*G25</f>
        <v>1446.1452292382189</v>
      </c>
    </row>
    <row r="26" spans="2:9">
      <c r="B26" s="22">
        <v>22</v>
      </c>
      <c r="C26" s="12">
        <v>2015</v>
      </c>
      <c r="D26" s="12">
        <v>2</v>
      </c>
      <c r="G26" s="21">
        <f t="shared" si="5"/>
        <v>1286.7398897058822</v>
      </c>
      <c r="I26" s="21">
        <f t="shared" si="6"/>
        <v>1207.9633993137554</v>
      </c>
    </row>
    <row r="27" spans="2:9">
      <c r="B27" s="22">
        <v>23</v>
      </c>
      <c r="C27" s="12">
        <v>2015</v>
      </c>
      <c r="D27" s="12">
        <v>3</v>
      </c>
      <c r="G27" s="21">
        <f t="shared" si="5"/>
        <v>1315.5698529411764</v>
      </c>
      <c r="I27" s="21">
        <f t="shared" si="6"/>
        <v>1079.0834296936971</v>
      </c>
    </row>
    <row r="28" spans="2:9">
      <c r="B28" s="22">
        <v>24</v>
      </c>
      <c r="C28" s="12">
        <v>2015</v>
      </c>
      <c r="D28" s="12">
        <v>4</v>
      </c>
      <c r="G28" s="21">
        <f t="shared" si="5"/>
        <v>1344.3998161764705</v>
      </c>
      <c r="I28" s="21">
        <f t="shared" si="6"/>
        <v>1467.1974734653431</v>
      </c>
    </row>
  </sheetData>
  <printOptions headings="1" gridLines="1"/>
  <pageMargins left="0.7" right="0.7" top="0.75" bottom="0.75" header="0.3" footer="0.3"/>
  <pageSetup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28"/>
  <sheetViews>
    <sheetView workbookViewId="0">
      <selection activeCell="F24" sqref="F24"/>
    </sheetView>
  </sheetViews>
  <sheetFormatPr baseColWidth="10" defaultColWidth="8.83203125" defaultRowHeight="20" x14ac:dyDescent="0"/>
  <cols>
    <col min="1" max="1" width="8.83203125" style="1"/>
    <col min="2" max="2" width="12.33203125" style="1" customWidth="1"/>
    <col min="3" max="3" width="7.6640625" style="1" customWidth="1"/>
    <col min="4" max="4" width="10.33203125" style="1" customWidth="1"/>
    <col min="5" max="5" width="14.5" style="1" customWidth="1"/>
    <col min="6" max="6" width="11.6640625" style="1" customWidth="1"/>
    <col min="7" max="7" width="17.5" style="1" customWidth="1"/>
    <col min="8" max="8" width="16.5" style="1" customWidth="1"/>
    <col min="9" max="9" width="13.33203125" style="1" customWidth="1"/>
    <col min="10" max="10" width="14.33203125" style="1" customWidth="1"/>
    <col min="11" max="12" width="11.83203125" style="1" customWidth="1"/>
    <col min="13" max="16384" width="8.83203125" style="1"/>
  </cols>
  <sheetData>
    <row r="1" spans="2:12">
      <c r="E1" s="1" t="s">
        <v>10</v>
      </c>
      <c r="F1" s="1">
        <f>SLOPE(G7:G22,B7:B22)</f>
        <v>6.9387867647058821</v>
      </c>
    </row>
    <row r="2" spans="2:12" ht="40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  <c r="K7" s="1" t="s">
        <v>18</v>
      </c>
    </row>
    <row r="8" spans="2:12" hidden="1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hidden="1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hidden="1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hidden="1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hidden="1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hidden="1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hidden="1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hidden="1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hidden="1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11" hidden="1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  <c r="K17" s="1" t="s">
        <v>13</v>
      </c>
    </row>
    <row r="18" spans="2:11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  <c r="K18" s="1">
        <f>SLOPE(G19:G22,B19:B22)</f>
        <v>8.15</v>
      </c>
    </row>
    <row r="19" spans="2:11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  <c r="K19" s="1" t="s">
        <v>14</v>
      </c>
    </row>
    <row r="20" spans="2:11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  <c r="K20" s="1">
        <f>E24/K6</f>
        <v>160.21436026162613</v>
      </c>
    </row>
    <row r="21" spans="2:11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11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11">
      <c r="B23" s="7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11">
      <c r="B24" s="7">
        <v>20</v>
      </c>
      <c r="C24" s="1">
        <v>5</v>
      </c>
      <c r="D24" s="1">
        <v>4</v>
      </c>
      <c r="E24" s="1">
        <v>192</v>
      </c>
      <c r="G24" s="8"/>
      <c r="I24" s="8" t="s">
        <v>15</v>
      </c>
    </row>
    <row r="25" spans="2:11">
      <c r="B25" s="7">
        <v>21</v>
      </c>
      <c r="C25" s="1">
        <v>6</v>
      </c>
      <c r="D25" s="1">
        <v>1</v>
      </c>
      <c r="G25" s="8">
        <f>$K$20+$K$18*(B25-$B$24)</f>
        <v>168.36436026162613</v>
      </c>
      <c r="I25" s="8">
        <f t="shared" ref="I25:I28" si="5">VLOOKUP(D25,season,3)*G25</f>
        <v>137.00427321272718</v>
      </c>
    </row>
    <row r="26" spans="2:11">
      <c r="B26" s="7">
        <v>22</v>
      </c>
      <c r="C26" s="1">
        <v>6</v>
      </c>
      <c r="D26" s="1">
        <v>2</v>
      </c>
      <c r="G26" s="8">
        <f t="shared" ref="G26:G28" si="6">$K$20+$K$18*(B26-$B$24)</f>
        <v>176.51436026162614</v>
      </c>
      <c r="I26" s="8">
        <f t="shared" si="5"/>
        <v>164.8325690443701</v>
      </c>
    </row>
    <row r="27" spans="2:11">
      <c r="B27" s="7">
        <v>23</v>
      </c>
      <c r="C27" s="1">
        <v>6</v>
      </c>
      <c r="D27" s="1">
        <v>3</v>
      </c>
      <c r="G27" s="8">
        <f t="shared" si="6"/>
        <v>184.66436026162614</v>
      </c>
      <c r="I27" s="8">
        <f t="shared" si="5"/>
        <v>195.94577001673053</v>
      </c>
    </row>
    <row r="28" spans="2:11">
      <c r="B28" s="7">
        <v>24</v>
      </c>
      <c r="C28" s="1">
        <v>6</v>
      </c>
      <c r="D28" s="1">
        <v>4</v>
      </c>
      <c r="G28" s="8">
        <f t="shared" si="6"/>
        <v>192.81436026162612</v>
      </c>
      <c r="I28" s="8">
        <f t="shared" si="5"/>
        <v>229.70980977383414</v>
      </c>
    </row>
  </sheetData>
  <printOptions headings="1" gridLines="1"/>
  <pageMargins left="0.7" right="0.7" top="0.75" bottom="0.75" header="0.3" footer="0.3"/>
  <pageSetup scale="6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21" sqref="F21"/>
    </sheetView>
  </sheetViews>
  <sheetFormatPr baseColWidth="10" defaultColWidth="8.83203125" defaultRowHeight="14" x14ac:dyDescent="0"/>
  <cols>
    <col min="1" max="1" width="8.83203125" style="9"/>
    <col min="2" max="2" width="22.33203125" customWidth="1"/>
  </cols>
  <sheetData>
    <row r="1" spans="1:2" ht="20">
      <c r="A1" s="11" t="s">
        <v>19</v>
      </c>
      <c r="B1" s="12" t="s">
        <v>20</v>
      </c>
    </row>
    <row r="2" spans="1:2" ht="20">
      <c r="A2" s="10">
        <v>3</v>
      </c>
      <c r="B2" s="12">
        <v>655.625</v>
      </c>
    </row>
    <row r="3" spans="1:2" ht="20">
      <c r="A3" s="10">
        <v>4</v>
      </c>
      <c r="B3" s="12">
        <v>701.25</v>
      </c>
    </row>
    <row r="4" spans="1:2" ht="20">
      <c r="A4" s="10">
        <v>5</v>
      </c>
      <c r="B4" s="12">
        <v>729.375</v>
      </c>
    </row>
    <row r="5" spans="1:2" ht="20">
      <c r="A5" s="10">
        <v>6</v>
      </c>
      <c r="B5" s="12">
        <v>762.5</v>
      </c>
    </row>
    <row r="6" spans="1:2" ht="20">
      <c r="A6" s="10">
        <v>7</v>
      </c>
      <c r="B6" s="12">
        <v>811.875</v>
      </c>
    </row>
    <row r="7" spans="1:2" ht="20">
      <c r="A7" s="10">
        <v>8</v>
      </c>
      <c r="B7" s="12">
        <v>872.5</v>
      </c>
    </row>
    <row r="8" spans="1:2" ht="20">
      <c r="A8" s="10">
        <v>9</v>
      </c>
      <c r="B8" s="12">
        <v>935</v>
      </c>
    </row>
    <row r="9" spans="1:2" ht="20">
      <c r="A9" s="10">
        <v>10</v>
      </c>
      <c r="B9" s="12">
        <v>1053.125</v>
      </c>
    </row>
    <row r="10" spans="1:2" ht="20">
      <c r="A10" s="10">
        <v>11</v>
      </c>
      <c r="B10" s="12">
        <v>1142.5</v>
      </c>
    </row>
    <row r="11" spans="1:2" ht="20">
      <c r="A11" s="10">
        <v>12</v>
      </c>
      <c r="B11" s="12">
        <v>1158.125</v>
      </c>
    </row>
    <row r="12" spans="1:2" ht="20">
      <c r="A12" s="10">
        <v>13</v>
      </c>
      <c r="B12" s="12">
        <v>1186.25</v>
      </c>
    </row>
    <row r="13" spans="1:2" ht="20">
      <c r="A13" s="10">
        <v>14</v>
      </c>
      <c r="B13" s="12">
        <v>1156.875</v>
      </c>
    </row>
    <row r="14" spans="1:2" ht="20">
      <c r="A14" s="10">
        <v>15</v>
      </c>
      <c r="B14" s="12">
        <v>1108.75</v>
      </c>
    </row>
    <row r="15" spans="1:2" ht="20">
      <c r="A15" s="10">
        <v>16</v>
      </c>
      <c r="B15" s="12">
        <v>1086.875</v>
      </c>
    </row>
    <row r="16" spans="1:2" ht="20">
      <c r="A16" s="10">
        <v>17</v>
      </c>
      <c r="B16" s="12">
        <v>1036.875</v>
      </c>
    </row>
    <row r="17" spans="1:2" ht="20">
      <c r="A17" s="10">
        <v>18</v>
      </c>
      <c r="B17" s="12">
        <v>885.625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O23" sqref="O23"/>
    </sheetView>
  </sheetViews>
  <sheetFormatPr baseColWidth="10" defaultColWidth="8.83203125" defaultRowHeight="14" x14ac:dyDescent="0"/>
  <cols>
    <col min="2" max="2" width="9.6640625" customWidth="1"/>
  </cols>
  <sheetData>
    <row r="1" spans="1:2" ht="20">
      <c r="A1" s="13" t="s">
        <v>9</v>
      </c>
      <c r="B1" s="13" t="s">
        <v>21</v>
      </c>
    </row>
    <row r="2" spans="1:2" ht="20">
      <c r="A2" s="13">
        <v>1</v>
      </c>
      <c r="B2" s="13">
        <v>735</v>
      </c>
    </row>
    <row r="3" spans="1:2" ht="20">
      <c r="A3" s="14">
        <v>2</v>
      </c>
      <c r="B3" s="13">
        <v>540</v>
      </c>
    </row>
    <row r="4" spans="1:2" ht="20">
      <c r="A4" s="13">
        <v>3</v>
      </c>
      <c r="B4" s="13">
        <v>565</v>
      </c>
    </row>
    <row r="5" spans="1:2" ht="20">
      <c r="A5" s="14">
        <v>4</v>
      </c>
      <c r="B5" s="13">
        <v>670</v>
      </c>
    </row>
    <row r="6" spans="1:2" ht="20">
      <c r="A6" s="14">
        <v>5</v>
      </c>
      <c r="B6" s="13">
        <v>960</v>
      </c>
    </row>
    <row r="7" spans="1:2" ht="20">
      <c r="A7" s="14">
        <v>6</v>
      </c>
      <c r="B7" s="13">
        <v>680</v>
      </c>
    </row>
    <row r="8" spans="1:2" ht="20">
      <c r="A8" s="14">
        <v>7</v>
      </c>
      <c r="B8" s="13">
        <v>650</v>
      </c>
    </row>
    <row r="9" spans="1:2" ht="20">
      <c r="A9" s="14">
        <v>8</v>
      </c>
      <c r="B9" s="13">
        <v>850</v>
      </c>
    </row>
    <row r="10" spans="1:2" ht="20">
      <c r="A10" s="14">
        <v>9</v>
      </c>
      <c r="B10" s="13">
        <v>1175</v>
      </c>
    </row>
    <row r="11" spans="1:2" ht="20">
      <c r="A11" s="14">
        <v>10</v>
      </c>
      <c r="B11" s="13">
        <v>950</v>
      </c>
    </row>
    <row r="12" spans="1:2" ht="20">
      <c r="A12" s="14">
        <v>11</v>
      </c>
      <c r="B12" s="13">
        <v>880</v>
      </c>
    </row>
    <row r="13" spans="1:2" ht="20">
      <c r="A13" s="14">
        <v>12</v>
      </c>
      <c r="B13" s="13">
        <v>1565</v>
      </c>
    </row>
    <row r="14" spans="1:2" ht="20">
      <c r="A14" s="14">
        <v>13</v>
      </c>
      <c r="B14" s="13">
        <v>1175</v>
      </c>
    </row>
    <row r="15" spans="1:2" ht="20">
      <c r="A15" s="14">
        <v>14</v>
      </c>
      <c r="B15" s="13">
        <v>1075</v>
      </c>
    </row>
    <row r="16" spans="1:2" ht="20">
      <c r="A16" s="14">
        <v>15</v>
      </c>
      <c r="B16" s="13">
        <v>980</v>
      </c>
    </row>
    <row r="17" spans="1:2" ht="20">
      <c r="A17" s="14">
        <v>16</v>
      </c>
      <c r="B17" s="13">
        <v>1230</v>
      </c>
    </row>
    <row r="18" spans="1:2" ht="20">
      <c r="A18" s="14">
        <v>17</v>
      </c>
      <c r="B18" s="13">
        <v>1125</v>
      </c>
    </row>
    <row r="19" spans="1:2" ht="20">
      <c r="A19" s="14">
        <v>18</v>
      </c>
      <c r="B19" s="13">
        <v>950</v>
      </c>
    </row>
    <row r="20" spans="1:2" ht="20">
      <c r="A20" s="13">
        <v>19</v>
      </c>
      <c r="B20" s="13">
        <v>705</v>
      </c>
    </row>
    <row r="21" spans="1:2" ht="20">
      <c r="A21" s="13">
        <v>20</v>
      </c>
      <c r="B21" s="13">
        <v>295</v>
      </c>
    </row>
    <row r="22" spans="1:2" ht="20">
      <c r="A22" s="13">
        <v>21</v>
      </c>
      <c r="B22" s="13">
        <v>1446.1452292382189</v>
      </c>
    </row>
    <row r="23" spans="1:2" ht="20">
      <c r="A23" s="13">
        <v>22</v>
      </c>
      <c r="B23" s="13">
        <v>1207.9633993137554</v>
      </c>
    </row>
    <row r="24" spans="1:2" ht="20">
      <c r="A24" s="13">
        <v>23</v>
      </c>
      <c r="B24" s="13">
        <v>1079.0834296936971</v>
      </c>
    </row>
    <row r="25" spans="1:2" ht="20">
      <c r="A25" s="13">
        <v>24</v>
      </c>
      <c r="B25" s="13">
        <v>1467.1974734653431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model</vt:lpstr>
      <vt:lpstr>recent trend</vt:lpstr>
      <vt:lpstr>trendline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Manish Pandey</cp:lastModifiedBy>
  <dcterms:created xsi:type="dcterms:W3CDTF">2008-08-29T14:36:53Z</dcterms:created>
  <dcterms:modified xsi:type="dcterms:W3CDTF">2015-05-11T05:00:30Z</dcterms:modified>
</cp:coreProperties>
</file>