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bhada\Desktop\data-resources working\"/>
    </mc:Choice>
  </mc:AlternateContent>
  <xr:revisionPtr revIDLastSave="0" documentId="13_ncr:1_{BD7F8DC2-E711-4946-9599-6EB96E3F3EAE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Rate Card" sheetId="1" r:id="rId1"/>
    <sheet name="Calculated Field" sheetId="2" r:id="rId2"/>
    <sheet name="Cost Calculator" sheetId="3" r:id="rId3"/>
    <sheet name="Benchmarking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H26" i="3"/>
  <c r="G26" i="3"/>
  <c r="F26" i="3"/>
  <c r="E26" i="3"/>
  <c r="D22" i="3"/>
  <c r="H22" i="3" s="1"/>
  <c r="D20" i="3"/>
  <c r="H20" i="3" s="1"/>
  <c r="G19" i="3"/>
  <c r="H18" i="3"/>
  <c r="G18" i="3"/>
  <c r="F18" i="3"/>
  <c r="E18" i="3"/>
  <c r="G15" i="1"/>
  <c r="G16" i="3"/>
  <c r="G15" i="3"/>
  <c r="F14" i="3"/>
  <c r="H14" i="3"/>
  <c r="E14" i="3"/>
  <c r="E20" i="3" l="1"/>
  <c r="D12" i="3"/>
  <c r="D13" i="3" s="1"/>
  <c r="D11" i="3"/>
  <c r="G11" i="3" s="1"/>
  <c r="H10" i="3"/>
  <c r="F10" i="3"/>
  <c r="E10" i="3"/>
  <c r="G8" i="3"/>
  <c r="F6" i="3"/>
  <c r="H5" i="3"/>
  <c r="E5" i="3"/>
  <c r="G35" i="3"/>
  <c r="E35" i="3"/>
  <c r="C13" i="2"/>
  <c r="C12" i="2"/>
  <c r="C6" i="2"/>
  <c r="C4" i="2"/>
  <c r="F33" i="1"/>
  <c r="D33" i="1"/>
  <c r="D17" i="4" l="1"/>
  <c r="C17" i="4"/>
  <c r="F17" i="4"/>
  <c r="E17" i="4"/>
  <c r="D17" i="3"/>
  <c r="H13" i="3"/>
  <c r="E12" i="3"/>
  <c r="G12" i="3"/>
  <c r="F17" i="3" l="1"/>
  <c r="G17" i="3"/>
  <c r="H17" i="3"/>
  <c r="E17" i="3"/>
</calcChain>
</file>

<file path=xl/sharedStrings.xml><?xml version="1.0" encoding="utf-8"?>
<sst xmlns="http://schemas.openxmlformats.org/spreadsheetml/2006/main" count="193" uniqueCount="80">
  <si>
    <t>Warehouse cost</t>
  </si>
  <si>
    <t>Storage Cost</t>
  </si>
  <si>
    <t>UOM</t>
  </si>
  <si>
    <t>Rs/CFT/Month</t>
  </si>
  <si>
    <t>Rate (in Rs)</t>
  </si>
  <si>
    <t>Current Contact</t>
  </si>
  <si>
    <t>Warehousing.com</t>
  </si>
  <si>
    <t>Warehouse Space</t>
  </si>
  <si>
    <t>Warehouse</t>
  </si>
  <si>
    <t>Comparative Rate Card Framework</t>
  </si>
  <si>
    <t>Inwarding</t>
  </si>
  <si>
    <t>Quality Check</t>
  </si>
  <si>
    <t>Outbound Per Month-B2C</t>
  </si>
  <si>
    <t>Outbound Per Month-B2B/RTV/Stock Transfer</t>
  </si>
  <si>
    <t>Return Per Month</t>
  </si>
  <si>
    <t>Premade Kits/Combos</t>
  </si>
  <si>
    <t>Invoice Printing</t>
  </si>
  <si>
    <t>Loading/Unloading</t>
  </si>
  <si>
    <t>Packing material</t>
  </si>
  <si>
    <t>Sunday + Holiday</t>
  </si>
  <si>
    <t>Extra Manpower charges</t>
  </si>
  <si>
    <t>Rs/Item</t>
  </si>
  <si>
    <t>Rs./Items</t>
  </si>
  <si>
    <t>Rs/Combo</t>
  </si>
  <si>
    <t>Rs/Order</t>
  </si>
  <si>
    <t>Rs/Box</t>
  </si>
  <si>
    <t>Rs/Items</t>
  </si>
  <si>
    <t>Rs./Month</t>
  </si>
  <si>
    <t>Rs./manpower</t>
  </si>
  <si>
    <t>On actual</t>
  </si>
  <si>
    <t>Minimum Order processing charges (Per location)</t>
  </si>
  <si>
    <t>Monthly MG amount @90%</t>
  </si>
  <si>
    <t>INR</t>
  </si>
  <si>
    <t>Rs/Item/Day</t>
  </si>
  <si>
    <t>Quotation A</t>
  </si>
  <si>
    <t>Quotation B</t>
  </si>
  <si>
    <t>Quotation C</t>
  </si>
  <si>
    <t>Warehousity Ltd</t>
  </si>
  <si>
    <t>Storage Charges</t>
  </si>
  <si>
    <t>Storage Bin</t>
  </si>
  <si>
    <t>Pallet Storage</t>
  </si>
  <si>
    <t>Inbound Per Month without QC &amp; Scanning</t>
  </si>
  <si>
    <t>Outbound Per Pcs (B2C) add-on-units</t>
  </si>
  <si>
    <t>Return to Vendor</t>
  </si>
  <si>
    <t>Sunday working Per Day</t>
  </si>
  <si>
    <t>Shelve</t>
  </si>
  <si>
    <t>Pallet</t>
  </si>
  <si>
    <t>Per Box</t>
  </si>
  <si>
    <t>Per Unit</t>
  </si>
  <si>
    <t>Per Day</t>
  </si>
  <si>
    <t>Additional Quality Check</t>
  </si>
  <si>
    <t>Stickering</t>
  </si>
  <si>
    <t>Repackaging (If opted)</t>
  </si>
  <si>
    <t>Retagging (If opted)</t>
  </si>
  <si>
    <t>CCTV footage extraction (if opted)</t>
  </si>
  <si>
    <t>DWS Charges (if opted)</t>
  </si>
  <si>
    <t>Rs/footage shared</t>
  </si>
  <si>
    <t>Sn</t>
  </si>
  <si>
    <t>Calculated Fields</t>
  </si>
  <si>
    <t>Count (In Units)</t>
  </si>
  <si>
    <t>Total Orders</t>
  </si>
  <si>
    <t>Total Sale Qtys</t>
  </si>
  <si>
    <t>Total Picked Qtys</t>
  </si>
  <si>
    <t>1st Unit Picked Qtys</t>
  </si>
  <si>
    <t>Add-on Picked Qtys</t>
  </si>
  <si>
    <t>RTO Qtys</t>
  </si>
  <si>
    <t>GRN Qtys</t>
  </si>
  <si>
    <t>No. of Boxes Inwarded</t>
  </si>
  <si>
    <t>Total Qtys to be stored</t>
  </si>
  <si>
    <t>Total Boxes to be stored</t>
  </si>
  <si>
    <t>Total Bins Required</t>
  </si>
  <si>
    <t>Space Required (In CFT)</t>
  </si>
  <si>
    <t>Required Units</t>
  </si>
  <si>
    <t>Cost (in Rs)</t>
  </si>
  <si>
    <t>600 Rs/Pallet</t>
  </si>
  <si>
    <t>Optional</t>
  </si>
  <si>
    <t>Total Cost</t>
  </si>
  <si>
    <t>Benchmarking &amp; Model Documentation</t>
  </si>
  <si>
    <t>Sl No.</t>
  </si>
  <si>
    <t>Inbound Cost &amp; Quality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</si>
</sst>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5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6" xfId="0" applyFill="1" applyBorder="1"/>
    <xf numFmtId="0" fontId="0" fillId="5" borderId="0" xfId="0" applyFill="1"/>
    <xf numFmtId="0" fontId="0" fillId="5" borderId="7" xfId="0" applyFill="1" applyBorder="1"/>
    <xf numFmtId="0" fontId="3" fillId="0" borderId="6" xfId="0" applyFont="1" applyBorder="1"/>
    <xf numFmtId="3" fontId="0" fillId="0" borderId="0" xfId="0" applyNumberFormat="1"/>
    <xf numFmtId="43" fontId="0" fillId="0" borderId="7" xfId="1" applyFont="1" applyBorder="1"/>
    <xf numFmtId="0" fontId="1" fillId="3" borderId="1" xfId="0" applyFont="1" applyFill="1" applyBorder="1" applyAlignment="1">
      <alignment horizontal="center" vertical="center"/>
    </xf>
    <xf numFmtId="0" fontId="3" fillId="2" borderId="0" xfId="0" applyFont="1" applyFill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4" fillId="6" borderId="0" xfId="0" applyFon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3" fillId="7" borderId="6" xfId="0" applyFont="1" applyFill="1" applyBorder="1"/>
    <xf numFmtId="0" fontId="3" fillId="7" borderId="0" xfId="0" applyFont="1" applyFill="1"/>
    <xf numFmtId="0" fontId="0" fillId="8" borderId="6" xfId="0" applyFill="1" applyBorder="1"/>
    <xf numFmtId="0" fontId="0" fillId="8" borderId="0" xfId="0" applyFill="1"/>
    <xf numFmtId="3" fontId="0" fillId="8" borderId="0" xfId="0" applyNumberFormat="1" applyFill="1"/>
    <xf numFmtId="43" fontId="0" fillId="8" borderId="7" xfId="1" applyFont="1" applyFill="1" applyBorder="1"/>
    <xf numFmtId="0" fontId="0" fillId="8" borderId="7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5" borderId="1" xfId="1" applyFont="1" applyFill="1" applyBorder="1"/>
    <xf numFmtId="0" fontId="3" fillId="7" borderId="1" xfId="0" applyFont="1" applyFill="1" applyBorder="1"/>
    <xf numFmtId="43" fontId="3" fillId="7" borderId="1" xfId="1" applyFont="1" applyFill="1" applyBorder="1"/>
    <xf numFmtId="43" fontId="3" fillId="9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3"/>
  <sheetViews>
    <sheetView topLeftCell="A6" zoomScaleNormal="100" workbookViewId="0">
      <selection activeCell="F11" sqref="F11"/>
    </sheetView>
  </sheetViews>
  <sheetFormatPr defaultRowHeight="14.5" x14ac:dyDescent="0.35"/>
  <cols>
    <col min="2" max="2" width="42.81640625" bestFit="1" customWidth="1"/>
    <col min="3" max="3" width="16.26953125" bestFit="1" customWidth="1"/>
    <col min="4" max="4" width="16.08984375" bestFit="1" customWidth="1"/>
    <col min="5" max="5" width="14.81640625" bestFit="1" customWidth="1"/>
    <col min="6" max="6" width="15.90625" bestFit="1" customWidth="1"/>
    <col min="7" max="7" width="11.08984375" bestFit="1" customWidth="1"/>
  </cols>
  <sheetData>
    <row r="2" spans="2:7" x14ac:dyDescent="0.35">
      <c r="B2" s="18" t="s">
        <v>9</v>
      </c>
      <c r="C2" s="18"/>
      <c r="D2" s="9" t="s">
        <v>6</v>
      </c>
      <c r="E2" s="9" t="s">
        <v>37</v>
      </c>
      <c r="F2" s="9" t="s">
        <v>7</v>
      </c>
      <c r="G2" s="9" t="s">
        <v>8</v>
      </c>
    </row>
    <row r="3" spans="2:7" x14ac:dyDescent="0.35">
      <c r="B3" s="18"/>
      <c r="C3" s="18"/>
      <c r="D3" s="10" t="s">
        <v>5</v>
      </c>
      <c r="E3" s="10" t="s">
        <v>34</v>
      </c>
      <c r="F3" s="10" t="s">
        <v>35</v>
      </c>
      <c r="G3" s="10" t="s">
        <v>36</v>
      </c>
    </row>
    <row r="4" spans="2:7" x14ac:dyDescent="0.35">
      <c r="B4" s="11" t="s">
        <v>0</v>
      </c>
      <c r="C4" s="11" t="s">
        <v>2</v>
      </c>
      <c r="D4" s="11" t="s">
        <v>4</v>
      </c>
      <c r="E4" s="11" t="s">
        <v>4</v>
      </c>
      <c r="F4" s="11" t="s">
        <v>4</v>
      </c>
      <c r="G4" s="11" t="s">
        <v>4</v>
      </c>
    </row>
    <row r="5" spans="2:7" x14ac:dyDescent="0.35">
      <c r="B5" s="1" t="s">
        <v>1</v>
      </c>
      <c r="C5" s="2" t="s">
        <v>3</v>
      </c>
      <c r="D5" s="2">
        <v>22</v>
      </c>
      <c r="E5" s="2"/>
      <c r="F5" s="2"/>
      <c r="G5" s="3">
        <v>25</v>
      </c>
    </row>
    <row r="6" spans="2:7" x14ac:dyDescent="0.35">
      <c r="B6" s="4" t="s">
        <v>1</v>
      </c>
      <c r="C6" t="s">
        <v>33</v>
      </c>
      <c r="E6">
        <v>0.1</v>
      </c>
      <c r="G6" s="5"/>
    </row>
    <row r="7" spans="2:7" x14ac:dyDescent="0.35">
      <c r="B7" s="15" t="s">
        <v>38</v>
      </c>
      <c r="G7" s="5"/>
    </row>
    <row r="8" spans="2:7" x14ac:dyDescent="0.35">
      <c r="B8" s="4" t="s">
        <v>39</v>
      </c>
      <c r="C8" t="s">
        <v>45</v>
      </c>
      <c r="F8">
        <v>300</v>
      </c>
      <c r="G8" s="5"/>
    </row>
    <row r="9" spans="2:7" x14ac:dyDescent="0.35">
      <c r="B9" s="4" t="s">
        <v>40</v>
      </c>
      <c r="C9" t="s">
        <v>46</v>
      </c>
      <c r="F9">
        <v>600</v>
      </c>
      <c r="G9" s="5"/>
    </row>
    <row r="10" spans="2:7" x14ac:dyDescent="0.35">
      <c r="B10" s="4" t="s">
        <v>10</v>
      </c>
      <c r="C10" t="s">
        <v>21</v>
      </c>
      <c r="D10">
        <v>3</v>
      </c>
      <c r="E10">
        <v>1.8</v>
      </c>
      <c r="G10" s="5">
        <v>2</v>
      </c>
    </row>
    <row r="11" spans="2:7" x14ac:dyDescent="0.35">
      <c r="B11" s="4" t="s">
        <v>41</v>
      </c>
      <c r="C11" t="s">
        <v>47</v>
      </c>
      <c r="F11">
        <v>4.5</v>
      </c>
      <c r="G11" s="5"/>
    </row>
    <row r="12" spans="2:7" x14ac:dyDescent="0.35">
      <c r="B12" s="4" t="s">
        <v>11</v>
      </c>
      <c r="C12" t="s">
        <v>22</v>
      </c>
      <c r="D12">
        <v>1</v>
      </c>
      <c r="F12">
        <v>0.15</v>
      </c>
      <c r="G12" s="5"/>
    </row>
    <row r="13" spans="2:7" x14ac:dyDescent="0.35">
      <c r="B13" s="4" t="s">
        <v>50</v>
      </c>
      <c r="C13" t="s">
        <v>22</v>
      </c>
      <c r="G13" s="5">
        <v>0.75</v>
      </c>
    </row>
    <row r="14" spans="2:7" x14ac:dyDescent="0.35">
      <c r="B14" s="12" t="s">
        <v>12</v>
      </c>
      <c r="C14" s="13" t="s">
        <v>21</v>
      </c>
      <c r="D14" s="13">
        <v>5.5</v>
      </c>
      <c r="E14" s="13">
        <v>5.25</v>
      </c>
      <c r="F14" s="13">
        <v>0</v>
      </c>
      <c r="G14" s="14">
        <v>5.5</v>
      </c>
    </row>
    <row r="15" spans="2:7" x14ac:dyDescent="0.35">
      <c r="B15" s="12" t="s">
        <v>12</v>
      </c>
      <c r="C15" s="13" t="s">
        <v>21</v>
      </c>
      <c r="D15" s="13">
        <v>0</v>
      </c>
      <c r="E15" s="13"/>
      <c r="F15" s="13">
        <v>9</v>
      </c>
      <c r="G15" s="13">
        <f>D15*'Rate Card'!F14</f>
        <v>0</v>
      </c>
    </row>
    <row r="16" spans="2:7" x14ac:dyDescent="0.35">
      <c r="B16" s="4" t="s">
        <v>42</v>
      </c>
      <c r="C16" t="s">
        <v>48</v>
      </c>
      <c r="F16">
        <v>6</v>
      </c>
      <c r="G16" s="5"/>
    </row>
    <row r="17" spans="2:7" x14ac:dyDescent="0.35">
      <c r="B17" s="4" t="s">
        <v>13</v>
      </c>
      <c r="C17" t="s">
        <v>21</v>
      </c>
      <c r="D17">
        <v>3</v>
      </c>
      <c r="E17">
        <v>2</v>
      </c>
      <c r="F17">
        <v>4.5</v>
      </c>
      <c r="G17" s="5">
        <v>2</v>
      </c>
    </row>
    <row r="18" spans="2:7" x14ac:dyDescent="0.35">
      <c r="B18" s="12" t="s">
        <v>14</v>
      </c>
      <c r="C18" s="13" t="s">
        <v>21</v>
      </c>
      <c r="D18" s="13">
        <v>3.5</v>
      </c>
      <c r="E18" s="13">
        <v>3.75</v>
      </c>
      <c r="F18" s="13">
        <v>5</v>
      </c>
      <c r="G18" s="14">
        <v>3.5</v>
      </c>
    </row>
    <row r="19" spans="2:7" x14ac:dyDescent="0.35">
      <c r="B19" s="4" t="s">
        <v>43</v>
      </c>
      <c r="C19" t="s">
        <v>48</v>
      </c>
      <c r="F19">
        <v>2</v>
      </c>
      <c r="G19" s="5"/>
    </row>
    <row r="20" spans="2:7" x14ac:dyDescent="0.35">
      <c r="B20" s="4" t="s">
        <v>15</v>
      </c>
      <c r="C20" t="s">
        <v>23</v>
      </c>
      <c r="D20">
        <v>2</v>
      </c>
      <c r="G20" s="5">
        <v>1</v>
      </c>
    </row>
    <row r="21" spans="2:7" x14ac:dyDescent="0.35">
      <c r="B21" s="4" t="s">
        <v>16</v>
      </c>
      <c r="C21" t="s">
        <v>24</v>
      </c>
      <c r="D21">
        <v>1.5</v>
      </c>
      <c r="G21" s="5"/>
    </row>
    <row r="22" spans="2:7" x14ac:dyDescent="0.35">
      <c r="B22" s="4" t="s">
        <v>17</v>
      </c>
      <c r="C22" t="s">
        <v>25</v>
      </c>
      <c r="D22">
        <v>4</v>
      </c>
      <c r="G22" s="5">
        <v>5</v>
      </c>
    </row>
    <row r="23" spans="2:7" x14ac:dyDescent="0.35">
      <c r="B23" s="4" t="s">
        <v>18</v>
      </c>
      <c r="C23" t="s">
        <v>26</v>
      </c>
      <c r="D23" t="s">
        <v>29</v>
      </c>
      <c r="G23" s="5"/>
    </row>
    <row r="24" spans="2:7" x14ac:dyDescent="0.35">
      <c r="B24" s="4" t="s">
        <v>52</v>
      </c>
      <c r="C24" t="s">
        <v>26</v>
      </c>
      <c r="G24" s="5">
        <v>1.5</v>
      </c>
    </row>
    <row r="25" spans="2:7" x14ac:dyDescent="0.35">
      <c r="B25" s="4" t="s">
        <v>51</v>
      </c>
      <c r="C25" t="s">
        <v>21</v>
      </c>
      <c r="G25" s="5">
        <v>1</v>
      </c>
    </row>
    <row r="26" spans="2:7" x14ac:dyDescent="0.35">
      <c r="B26" s="4" t="s">
        <v>53</v>
      </c>
      <c r="C26" t="s">
        <v>26</v>
      </c>
      <c r="G26" s="5">
        <v>1.5</v>
      </c>
    </row>
    <row r="27" spans="2:7" x14ac:dyDescent="0.35">
      <c r="B27" s="4" t="s">
        <v>54</v>
      </c>
      <c r="C27" t="s">
        <v>56</v>
      </c>
      <c r="G27" s="5">
        <v>40</v>
      </c>
    </row>
    <row r="28" spans="2:7" x14ac:dyDescent="0.35">
      <c r="B28" s="6" t="s">
        <v>55</v>
      </c>
      <c r="C28" s="7" t="s">
        <v>21</v>
      </c>
      <c r="D28" s="7"/>
      <c r="E28" s="7"/>
      <c r="F28" s="7"/>
      <c r="G28" s="8">
        <v>5</v>
      </c>
    </row>
    <row r="29" spans="2:7" x14ac:dyDescent="0.35">
      <c r="B29" s="4" t="s">
        <v>19</v>
      </c>
      <c r="C29" t="s">
        <v>27</v>
      </c>
      <c r="D29">
        <v>10000</v>
      </c>
      <c r="G29" s="5"/>
    </row>
    <row r="30" spans="2:7" x14ac:dyDescent="0.35">
      <c r="B30" s="4" t="s">
        <v>44</v>
      </c>
      <c r="C30" t="s">
        <v>49</v>
      </c>
      <c r="F30">
        <v>5000</v>
      </c>
      <c r="G30" s="5"/>
    </row>
    <row r="31" spans="2:7" x14ac:dyDescent="0.35">
      <c r="B31" s="4" t="s">
        <v>20</v>
      </c>
      <c r="C31" t="s">
        <v>28</v>
      </c>
      <c r="D31">
        <v>1000</v>
      </c>
      <c r="F31">
        <v>800</v>
      </c>
      <c r="G31" s="5">
        <v>716</v>
      </c>
    </row>
    <row r="32" spans="2:7" x14ac:dyDescent="0.35">
      <c r="B32" s="4" t="s">
        <v>30</v>
      </c>
      <c r="C32" t="s">
        <v>32</v>
      </c>
      <c r="D32">
        <v>150000</v>
      </c>
      <c r="E32" s="16">
        <v>301350</v>
      </c>
      <c r="F32">
        <v>150000</v>
      </c>
      <c r="G32" s="17">
        <v>55555.555555555555</v>
      </c>
    </row>
    <row r="33" spans="2:7" x14ac:dyDescent="0.35">
      <c r="B33" s="4" t="s">
        <v>31</v>
      </c>
      <c r="C33" t="s">
        <v>32</v>
      </c>
      <c r="D33">
        <f>D32*0.9</f>
        <v>135000</v>
      </c>
      <c r="E33" s="16">
        <v>271215</v>
      </c>
      <c r="F33">
        <f>F32*0.9</f>
        <v>135000</v>
      </c>
      <c r="G33" s="5">
        <v>50000</v>
      </c>
    </row>
  </sheetData>
  <mergeCells count="1">
    <mergeCell ref="B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A604-8237-4559-AA3B-8068A0F4D10E}">
  <dimension ref="A1:C13"/>
  <sheetViews>
    <sheetView workbookViewId="0">
      <selection activeCell="C7" sqref="C7"/>
    </sheetView>
  </sheetViews>
  <sheetFormatPr defaultRowHeight="14.5" x14ac:dyDescent="0.35"/>
  <cols>
    <col min="1" max="1" width="4.453125" customWidth="1"/>
    <col min="2" max="2" width="22.90625" customWidth="1"/>
    <col min="3" max="3" width="14" bestFit="1" customWidth="1"/>
  </cols>
  <sheetData>
    <row r="1" spans="1:3" x14ac:dyDescent="0.35">
      <c r="A1" s="19" t="s">
        <v>57</v>
      </c>
      <c r="B1" s="19" t="s">
        <v>58</v>
      </c>
      <c r="C1" s="19" t="s">
        <v>59</v>
      </c>
    </row>
    <row r="2" spans="1:3" x14ac:dyDescent="0.35">
      <c r="A2">
        <v>1</v>
      </c>
      <c r="B2" t="s">
        <v>60</v>
      </c>
      <c r="C2">
        <v>10000</v>
      </c>
    </row>
    <row r="3" spans="1:3" x14ac:dyDescent="0.35">
      <c r="A3">
        <v>2</v>
      </c>
      <c r="B3" t="s">
        <v>61</v>
      </c>
      <c r="C3">
        <v>23784</v>
      </c>
    </row>
    <row r="4" spans="1:3" x14ac:dyDescent="0.35">
      <c r="A4">
        <v>3</v>
      </c>
      <c r="B4" t="s">
        <v>62</v>
      </c>
      <c r="C4">
        <f>21238+1499</f>
        <v>22737</v>
      </c>
    </row>
    <row r="5" spans="1:3" x14ac:dyDescent="0.35">
      <c r="A5">
        <v>4</v>
      </c>
      <c r="B5" t="s">
        <v>63</v>
      </c>
      <c r="C5">
        <v>10000</v>
      </c>
    </row>
    <row r="6" spans="1:3" x14ac:dyDescent="0.35">
      <c r="A6">
        <v>5</v>
      </c>
      <c r="B6" t="s">
        <v>64</v>
      </c>
      <c r="C6">
        <f>C3-C5</f>
        <v>13784</v>
      </c>
    </row>
    <row r="7" spans="1:3" x14ac:dyDescent="0.35">
      <c r="A7">
        <v>6</v>
      </c>
      <c r="B7" t="s">
        <v>65</v>
      </c>
      <c r="C7">
        <v>1499</v>
      </c>
    </row>
    <row r="8" spans="1:3" x14ac:dyDescent="0.35">
      <c r="A8">
        <v>7</v>
      </c>
      <c r="B8" t="s">
        <v>66</v>
      </c>
      <c r="C8">
        <v>74249</v>
      </c>
    </row>
    <row r="9" spans="1:3" x14ac:dyDescent="0.35">
      <c r="A9">
        <v>8</v>
      </c>
      <c r="B9" t="s">
        <v>67</v>
      </c>
      <c r="C9">
        <v>300</v>
      </c>
    </row>
    <row r="10" spans="1:3" x14ac:dyDescent="0.35">
      <c r="A10">
        <v>9</v>
      </c>
      <c r="B10" t="s">
        <v>68</v>
      </c>
      <c r="C10">
        <v>74169</v>
      </c>
    </row>
    <row r="11" spans="1:3" x14ac:dyDescent="0.35">
      <c r="A11">
        <v>10</v>
      </c>
      <c r="B11" t="s">
        <v>69</v>
      </c>
      <c r="C11">
        <v>371</v>
      </c>
    </row>
    <row r="12" spans="1:3" x14ac:dyDescent="0.35">
      <c r="A12">
        <v>11</v>
      </c>
      <c r="B12" t="s">
        <v>70</v>
      </c>
      <c r="C12">
        <f>ROUNDUP(C11/5,0.99)</f>
        <v>75</v>
      </c>
    </row>
    <row r="13" spans="1:3" x14ac:dyDescent="0.35">
      <c r="A13">
        <v>12</v>
      </c>
      <c r="B13" t="s">
        <v>71</v>
      </c>
      <c r="C13">
        <f>400+400*10%</f>
        <v>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5968-8FBE-49BE-BE9E-F390A04213B8}">
  <dimension ref="A2:H35"/>
  <sheetViews>
    <sheetView workbookViewId="0">
      <selection activeCell="D11" sqref="D11"/>
    </sheetView>
  </sheetViews>
  <sheetFormatPr defaultRowHeight="14.5" x14ac:dyDescent="0.35"/>
  <cols>
    <col min="2" max="2" width="42.6328125" bestFit="1" customWidth="1"/>
    <col min="3" max="3" width="16.1796875" bestFit="1" customWidth="1"/>
    <col min="4" max="4" width="16.1796875" customWidth="1"/>
    <col min="5" max="5" width="16.08984375" bestFit="1" customWidth="1"/>
    <col min="6" max="6" width="14.54296875" bestFit="1" customWidth="1"/>
    <col min="7" max="7" width="15.81640625" bestFit="1" customWidth="1"/>
    <col min="8" max="8" width="10.81640625" bestFit="1" customWidth="1"/>
  </cols>
  <sheetData>
    <row r="2" spans="2:8" ht="18.5" customHeight="1" x14ac:dyDescent="0.35">
      <c r="B2" s="20" t="s">
        <v>9</v>
      </c>
      <c r="C2" s="21"/>
      <c r="D2" s="22"/>
      <c r="E2" s="9" t="s">
        <v>6</v>
      </c>
      <c r="F2" s="9" t="s">
        <v>37</v>
      </c>
      <c r="G2" s="9" t="s">
        <v>7</v>
      </c>
      <c r="H2" s="9" t="s">
        <v>8</v>
      </c>
    </row>
    <row r="3" spans="2:8" ht="18.5" customHeight="1" x14ac:dyDescent="0.35">
      <c r="B3" s="23"/>
      <c r="C3" s="24"/>
      <c r="D3" s="25"/>
      <c r="E3" s="10" t="s">
        <v>5</v>
      </c>
      <c r="F3" s="10" t="s">
        <v>34</v>
      </c>
      <c r="G3" s="10" t="s">
        <v>35</v>
      </c>
      <c r="H3" s="10" t="s">
        <v>36</v>
      </c>
    </row>
    <row r="4" spans="2:8" x14ac:dyDescent="0.35">
      <c r="B4" s="11" t="s">
        <v>0</v>
      </c>
      <c r="C4" s="11" t="s">
        <v>2</v>
      </c>
      <c r="D4" s="11" t="s">
        <v>72</v>
      </c>
      <c r="E4" s="11" t="s">
        <v>73</v>
      </c>
      <c r="F4" s="11" t="s">
        <v>73</v>
      </c>
      <c r="G4" s="11" t="s">
        <v>73</v>
      </c>
      <c r="H4" s="11" t="s">
        <v>73</v>
      </c>
    </row>
    <row r="5" spans="2:8" x14ac:dyDescent="0.35">
      <c r="B5" s="1" t="s">
        <v>1</v>
      </c>
      <c r="C5" s="2" t="s">
        <v>3</v>
      </c>
      <c r="D5" s="2">
        <v>440</v>
      </c>
      <c r="E5" s="2">
        <f>D5*'Rate Card'!D5</f>
        <v>9680</v>
      </c>
      <c r="F5" s="2"/>
      <c r="G5" s="2"/>
      <c r="H5" s="3">
        <f>D5*'Rate Card'!G5</f>
        <v>11000</v>
      </c>
    </row>
    <row r="6" spans="2:8" x14ac:dyDescent="0.35">
      <c r="B6" s="4" t="s">
        <v>1</v>
      </c>
      <c r="C6" t="s">
        <v>33</v>
      </c>
      <c r="D6">
        <v>74249</v>
      </c>
      <c r="F6">
        <f>D6*'Rate Card'!E6</f>
        <v>7424.9000000000005</v>
      </c>
      <c r="H6" s="5"/>
    </row>
    <row r="7" spans="2:8" x14ac:dyDescent="0.35">
      <c r="B7" s="15" t="s">
        <v>38</v>
      </c>
      <c r="H7" s="5"/>
    </row>
    <row r="8" spans="2:8" x14ac:dyDescent="0.35">
      <c r="B8" s="4" t="s">
        <v>39</v>
      </c>
      <c r="C8" t="s">
        <v>45</v>
      </c>
      <c r="D8">
        <v>75</v>
      </c>
      <c r="G8">
        <f>D8*'Rate Card'!F8</f>
        <v>22500</v>
      </c>
      <c r="H8" s="5"/>
    </row>
    <row r="9" spans="2:8" x14ac:dyDescent="0.35">
      <c r="B9" s="4" t="s">
        <v>40</v>
      </c>
      <c r="C9" t="s">
        <v>46</v>
      </c>
      <c r="G9" s="26" t="s">
        <v>74</v>
      </c>
      <c r="H9" s="5"/>
    </row>
    <row r="10" spans="2:8" x14ac:dyDescent="0.35">
      <c r="B10" s="4" t="s">
        <v>10</v>
      </c>
      <c r="C10" t="s">
        <v>21</v>
      </c>
      <c r="D10">
        <v>74249</v>
      </c>
      <c r="E10">
        <f>D10*'Rate Card'!D10</f>
        <v>222747</v>
      </c>
      <c r="F10">
        <f>D10*'Rate Card'!E10</f>
        <v>133648.20000000001</v>
      </c>
      <c r="H10" s="5">
        <f>D10*'Rate Card'!G10</f>
        <v>148498</v>
      </c>
    </row>
    <row r="11" spans="2:8" x14ac:dyDescent="0.35">
      <c r="B11" s="4" t="s">
        <v>41</v>
      </c>
      <c r="C11" t="s">
        <v>47</v>
      </c>
      <c r="D11">
        <f>'Calculated Field'!C11</f>
        <v>371</v>
      </c>
      <c r="G11">
        <f>D11*'Rate Card'!F11</f>
        <v>1669.5</v>
      </c>
      <c r="H11" s="5"/>
    </row>
    <row r="12" spans="2:8" x14ac:dyDescent="0.35">
      <c r="B12" s="4" t="s">
        <v>11</v>
      </c>
      <c r="C12" t="s">
        <v>22</v>
      </c>
      <c r="D12">
        <f>D10</f>
        <v>74249</v>
      </c>
      <c r="E12">
        <f>D12*'Rate Card'!D12</f>
        <v>74249</v>
      </c>
      <c r="G12">
        <f>D12*'Rate Card'!F12</f>
        <v>11137.35</v>
      </c>
      <c r="H12" s="5"/>
    </row>
    <row r="13" spans="2:8" x14ac:dyDescent="0.35">
      <c r="B13" s="4" t="s">
        <v>50</v>
      </c>
      <c r="C13" t="s">
        <v>22</v>
      </c>
      <c r="D13">
        <f>D12</f>
        <v>74249</v>
      </c>
      <c r="H13" s="5">
        <f>D13*'Rate Card'!G13</f>
        <v>55686.75</v>
      </c>
    </row>
    <row r="14" spans="2:8" x14ac:dyDescent="0.35">
      <c r="B14" s="12" t="s">
        <v>12</v>
      </c>
      <c r="C14" s="13" t="s">
        <v>21</v>
      </c>
      <c r="D14" s="13">
        <v>23784</v>
      </c>
      <c r="E14" s="13">
        <f>$D$14*'Rate Card'!D14</f>
        <v>130812</v>
      </c>
      <c r="F14" s="13">
        <f>$D$14*'Rate Card'!E14</f>
        <v>124866</v>
      </c>
      <c r="G14" s="13"/>
      <c r="H14" s="13">
        <f>$D$14*'Rate Card'!G14</f>
        <v>130812</v>
      </c>
    </row>
    <row r="15" spans="2:8" x14ac:dyDescent="0.35">
      <c r="B15" s="12" t="s">
        <v>12</v>
      </c>
      <c r="C15" s="13" t="s">
        <v>21</v>
      </c>
      <c r="D15" s="13">
        <v>10000</v>
      </c>
      <c r="E15" s="13"/>
      <c r="F15" s="13"/>
      <c r="G15" s="13">
        <f>D15*'Rate Card'!F14</f>
        <v>0</v>
      </c>
      <c r="H15" s="14"/>
    </row>
    <row r="16" spans="2:8" x14ac:dyDescent="0.35">
      <c r="B16" s="4" t="s">
        <v>42</v>
      </c>
      <c r="C16" t="s">
        <v>48</v>
      </c>
      <c r="D16">
        <v>13784</v>
      </c>
      <c r="G16">
        <f>D16*'Rate Card'!F16</f>
        <v>82704</v>
      </c>
      <c r="H16" s="5"/>
    </row>
    <row r="17" spans="1:8" x14ac:dyDescent="0.35">
      <c r="B17" s="4" t="s">
        <v>13</v>
      </c>
      <c r="C17" t="s">
        <v>21</v>
      </c>
      <c r="D17">
        <f>D13</f>
        <v>74249</v>
      </c>
      <c r="E17">
        <f>$D$17*'Rate Card'!D17</f>
        <v>222747</v>
      </c>
      <c r="F17">
        <f>$D$17*'Rate Card'!E17</f>
        <v>148498</v>
      </c>
      <c r="G17">
        <f>$D$17*'Rate Card'!F17</f>
        <v>334120.5</v>
      </c>
      <c r="H17">
        <f>$D$17*'Rate Card'!G17</f>
        <v>148498</v>
      </c>
    </row>
    <row r="18" spans="1:8" x14ac:dyDescent="0.35">
      <c r="B18" s="12" t="s">
        <v>14</v>
      </c>
      <c r="C18" s="13" t="s">
        <v>21</v>
      </c>
      <c r="D18" s="13">
        <v>1499</v>
      </c>
      <c r="E18" s="13">
        <f>$D$18*'Rate Card'!D18</f>
        <v>5246.5</v>
      </c>
      <c r="F18" s="13">
        <f>$D$18*'Rate Card'!E18</f>
        <v>5621.25</v>
      </c>
      <c r="G18" s="13">
        <f>$D$18*'Rate Card'!F18</f>
        <v>7495</v>
      </c>
      <c r="H18" s="13">
        <f>$D$18*'Rate Card'!G18</f>
        <v>5246.5</v>
      </c>
    </row>
    <row r="19" spans="1:8" x14ac:dyDescent="0.35">
      <c r="B19" s="4" t="s">
        <v>43</v>
      </c>
      <c r="C19" t="s">
        <v>48</v>
      </c>
      <c r="D19" s="13">
        <v>65</v>
      </c>
      <c r="G19">
        <f>D19*'Rate Card'!F19</f>
        <v>130</v>
      </c>
      <c r="H19" s="5"/>
    </row>
    <row r="20" spans="1:8" x14ac:dyDescent="0.35">
      <c r="B20" s="4" t="s">
        <v>17</v>
      </c>
      <c r="C20" t="s">
        <v>25</v>
      </c>
      <c r="D20">
        <f>'Calculated Field'!C11</f>
        <v>371</v>
      </c>
      <c r="E20">
        <f>D20*'Rate Card'!D22</f>
        <v>1484</v>
      </c>
      <c r="H20" s="5">
        <f>D20*'Rate Card'!G22</f>
        <v>1855</v>
      </c>
    </row>
    <row r="21" spans="1:8" x14ac:dyDescent="0.35">
      <c r="B21" s="4" t="s">
        <v>18</v>
      </c>
      <c r="C21" t="s">
        <v>26</v>
      </c>
      <c r="E21" t="s">
        <v>29</v>
      </c>
      <c r="H21" s="5"/>
    </row>
    <row r="22" spans="1:8" x14ac:dyDescent="0.35">
      <c r="B22" s="4" t="s">
        <v>52</v>
      </c>
      <c r="C22" t="s">
        <v>26</v>
      </c>
      <c r="D22">
        <f>D18</f>
        <v>1499</v>
      </c>
      <c r="H22" s="5">
        <f>D22*'Rate Card'!G24</f>
        <v>2248.5</v>
      </c>
    </row>
    <row r="23" spans="1:8" x14ac:dyDescent="0.35">
      <c r="B23" s="4" t="s">
        <v>19</v>
      </c>
      <c r="C23" t="s">
        <v>27</v>
      </c>
      <c r="E23">
        <v>10000</v>
      </c>
      <c r="H23" s="5"/>
    </row>
    <row r="24" spans="1:8" x14ac:dyDescent="0.35">
      <c r="B24" s="4" t="s">
        <v>44</v>
      </c>
      <c r="C24" t="s">
        <v>49</v>
      </c>
      <c r="G24">
        <v>5000</v>
      </c>
      <c r="H24" s="5"/>
    </row>
    <row r="25" spans="1:8" x14ac:dyDescent="0.35">
      <c r="B25" s="4" t="s">
        <v>20</v>
      </c>
      <c r="C25" t="s">
        <v>28</v>
      </c>
      <c r="E25">
        <v>1000</v>
      </c>
      <c r="G25">
        <v>800</v>
      </c>
      <c r="H25" s="5">
        <v>716</v>
      </c>
    </row>
    <row r="26" spans="1:8" x14ac:dyDescent="0.35">
      <c r="B26" s="29" t="s">
        <v>76</v>
      </c>
      <c r="C26" s="30"/>
      <c r="D26" s="30"/>
      <c r="E26" s="30">
        <f>SUM(E5:E25)</f>
        <v>677965.5</v>
      </c>
      <c r="F26" s="30">
        <f>SUM(F5:F25)</f>
        <v>420058.35</v>
      </c>
      <c r="G26" s="30">
        <f>SUM(G5:G25)</f>
        <v>465556.35</v>
      </c>
      <c r="H26" s="30">
        <f>SUM(H5:H25)</f>
        <v>504560.75</v>
      </c>
    </row>
    <row r="27" spans="1:8" x14ac:dyDescent="0.35">
      <c r="A27" s="28" t="s">
        <v>75</v>
      </c>
      <c r="B27" s="4" t="s">
        <v>15</v>
      </c>
      <c r="C27" t="s">
        <v>23</v>
      </c>
      <c r="E27">
        <v>2</v>
      </c>
      <c r="H27" s="5">
        <v>1</v>
      </c>
    </row>
    <row r="28" spans="1:8" x14ac:dyDescent="0.35">
      <c r="A28" s="28"/>
      <c r="B28" s="4" t="s">
        <v>16</v>
      </c>
      <c r="C28" t="s">
        <v>24</v>
      </c>
      <c r="E28">
        <v>1.5</v>
      </c>
      <c r="H28" s="5"/>
    </row>
    <row r="29" spans="1:8" x14ac:dyDescent="0.35">
      <c r="A29" s="28"/>
      <c r="B29" s="4" t="s">
        <v>51</v>
      </c>
      <c r="C29" t="s">
        <v>21</v>
      </c>
      <c r="H29" s="5">
        <v>1</v>
      </c>
    </row>
    <row r="30" spans="1:8" x14ac:dyDescent="0.35">
      <c r="A30" s="28"/>
      <c r="B30" s="4" t="s">
        <v>53</v>
      </c>
      <c r="C30" t="s">
        <v>26</v>
      </c>
      <c r="H30" s="5">
        <v>1.5</v>
      </c>
    </row>
    <row r="31" spans="1:8" x14ac:dyDescent="0.35">
      <c r="A31" s="28"/>
      <c r="B31" s="4" t="s">
        <v>54</v>
      </c>
      <c r="C31" t="s">
        <v>56</v>
      </c>
      <c r="H31" s="5">
        <v>40</v>
      </c>
    </row>
    <row r="32" spans="1:8" x14ac:dyDescent="0.35">
      <c r="A32" s="28"/>
      <c r="B32" s="6" t="s">
        <v>55</v>
      </c>
      <c r="C32" s="7" t="s">
        <v>21</v>
      </c>
      <c r="D32" s="7"/>
      <c r="E32" s="7"/>
      <c r="F32" s="7"/>
      <c r="G32" s="7"/>
      <c r="H32" s="8">
        <v>5</v>
      </c>
    </row>
    <row r="33" spans="2:8" x14ac:dyDescent="0.35">
      <c r="B33" s="4"/>
      <c r="H33" s="5"/>
    </row>
    <row r="34" spans="2:8" x14ac:dyDescent="0.35">
      <c r="B34" s="31" t="s">
        <v>30</v>
      </c>
      <c r="C34" s="32" t="s">
        <v>32</v>
      </c>
      <c r="D34" s="32"/>
      <c r="E34" s="32">
        <v>150000</v>
      </c>
      <c r="F34" s="33">
        <v>301350</v>
      </c>
      <c r="G34" s="32">
        <v>150000</v>
      </c>
      <c r="H34" s="34">
        <v>55555.555555555555</v>
      </c>
    </row>
    <row r="35" spans="2:8" x14ac:dyDescent="0.35">
      <c r="B35" s="31" t="s">
        <v>31</v>
      </c>
      <c r="C35" s="32" t="s">
        <v>32</v>
      </c>
      <c r="D35" s="32"/>
      <c r="E35" s="32">
        <f>E34*0.9</f>
        <v>135000</v>
      </c>
      <c r="F35" s="33">
        <v>271215</v>
      </c>
      <c r="G35" s="32">
        <f>G34*0.9</f>
        <v>135000</v>
      </c>
      <c r="H35" s="35">
        <v>50000</v>
      </c>
    </row>
  </sheetData>
  <mergeCells count="2">
    <mergeCell ref="B2:D3"/>
    <mergeCell ref="A27:A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38F7-F47F-44BE-A216-0CE57AAD3A01}">
  <dimension ref="A2:F25"/>
  <sheetViews>
    <sheetView showGridLines="0" tabSelected="1" workbookViewId="0">
      <selection activeCell="D18" sqref="D18"/>
    </sheetView>
  </sheetViews>
  <sheetFormatPr defaultRowHeight="14.5" x14ac:dyDescent="0.35"/>
  <cols>
    <col min="2" max="2" width="39.7265625" bestFit="1" customWidth="1"/>
    <col min="3" max="3" width="16.1796875" bestFit="1" customWidth="1"/>
    <col min="4" max="4" width="14.6328125" bestFit="1" customWidth="1"/>
    <col min="5" max="5" width="15.90625" bestFit="1" customWidth="1"/>
    <col min="6" max="6" width="11.36328125" bestFit="1" customWidth="1"/>
  </cols>
  <sheetData>
    <row r="2" spans="1:6" ht="14.5" customHeight="1" x14ac:dyDescent="0.35">
      <c r="A2" s="18" t="s">
        <v>77</v>
      </c>
      <c r="B2" s="18"/>
      <c r="C2" s="9" t="s">
        <v>6</v>
      </c>
      <c r="D2" s="9" t="s">
        <v>37</v>
      </c>
      <c r="E2" s="9" t="s">
        <v>7</v>
      </c>
      <c r="F2" s="9" t="s">
        <v>8</v>
      </c>
    </row>
    <row r="3" spans="1:6" ht="14.5" customHeight="1" x14ac:dyDescent="0.35">
      <c r="A3" s="18"/>
      <c r="B3" s="18"/>
      <c r="C3" s="10" t="s">
        <v>5</v>
      </c>
      <c r="D3" s="10" t="s">
        <v>34</v>
      </c>
      <c r="E3" s="10" t="s">
        <v>35</v>
      </c>
      <c r="F3" s="10" t="s">
        <v>36</v>
      </c>
    </row>
    <row r="4" spans="1:6" x14ac:dyDescent="0.35">
      <c r="A4" s="11" t="s">
        <v>78</v>
      </c>
      <c r="B4" s="11" t="s">
        <v>0</v>
      </c>
      <c r="C4" s="11" t="s">
        <v>73</v>
      </c>
      <c r="D4" s="11" t="s">
        <v>73</v>
      </c>
      <c r="E4" s="11" t="s">
        <v>73</v>
      </c>
      <c r="F4" s="11" t="s">
        <v>73</v>
      </c>
    </row>
    <row r="5" spans="1:6" x14ac:dyDescent="0.35">
      <c r="A5" s="36">
        <v>1</v>
      </c>
      <c r="B5" s="37" t="s">
        <v>1</v>
      </c>
      <c r="C5" s="38">
        <v>9680</v>
      </c>
      <c r="D5" s="38">
        <v>7424.9000000000005</v>
      </c>
      <c r="E5" s="38">
        <v>22500</v>
      </c>
      <c r="F5" s="38">
        <v>11000</v>
      </c>
    </row>
    <row r="6" spans="1:6" x14ac:dyDescent="0.35">
      <c r="A6" s="36">
        <f>A5+1</f>
        <v>2</v>
      </c>
      <c r="B6" s="37" t="s">
        <v>79</v>
      </c>
      <c r="C6" s="38">
        <v>222747</v>
      </c>
      <c r="D6" s="38">
        <v>133648.20000000001</v>
      </c>
      <c r="E6" s="38">
        <f>1669.5+11137.35</f>
        <v>12806.85</v>
      </c>
      <c r="F6" s="38">
        <v>148498</v>
      </c>
    </row>
    <row r="7" spans="1:6" x14ac:dyDescent="0.35">
      <c r="A7" s="36">
        <f t="shared" ref="A7:A16" si="0">A6+1</f>
        <v>3</v>
      </c>
      <c r="B7" s="37" t="s">
        <v>11</v>
      </c>
      <c r="C7" s="38">
        <v>74249</v>
      </c>
      <c r="D7" s="38">
        <v>0</v>
      </c>
      <c r="E7" s="38">
        <v>11137.35</v>
      </c>
      <c r="F7" s="38">
        <v>55686.75</v>
      </c>
    </row>
    <row r="8" spans="1:6" x14ac:dyDescent="0.35">
      <c r="A8" s="36">
        <f t="shared" si="0"/>
        <v>4</v>
      </c>
      <c r="B8" s="9" t="s">
        <v>12</v>
      </c>
      <c r="C8" s="39">
        <v>130812</v>
      </c>
      <c r="D8" s="39">
        <v>124866</v>
      </c>
      <c r="E8" s="38">
        <v>82704</v>
      </c>
      <c r="F8" s="39">
        <v>130812</v>
      </c>
    </row>
    <row r="9" spans="1:6" x14ac:dyDescent="0.35">
      <c r="A9" s="36">
        <f t="shared" si="0"/>
        <v>5</v>
      </c>
      <c r="B9" s="37" t="s">
        <v>13</v>
      </c>
      <c r="C9" s="38">
        <v>222747</v>
      </c>
      <c r="D9" s="38">
        <v>148498</v>
      </c>
      <c r="E9" s="38">
        <v>334120.5</v>
      </c>
      <c r="F9" s="38">
        <v>148498</v>
      </c>
    </row>
    <row r="10" spans="1:6" x14ac:dyDescent="0.35">
      <c r="A10" s="36">
        <f t="shared" si="0"/>
        <v>6</v>
      </c>
      <c r="B10" s="9" t="s">
        <v>14</v>
      </c>
      <c r="C10" s="39">
        <v>5246.5</v>
      </c>
      <c r="D10" s="39">
        <v>5621.25</v>
      </c>
      <c r="E10" s="39">
        <v>7495</v>
      </c>
      <c r="F10" s="39">
        <v>5246.5</v>
      </c>
    </row>
    <row r="11" spans="1:6" x14ac:dyDescent="0.35">
      <c r="A11" s="36">
        <f t="shared" si="0"/>
        <v>7</v>
      </c>
      <c r="B11" s="37" t="s">
        <v>43</v>
      </c>
      <c r="C11" s="38">
        <v>0</v>
      </c>
      <c r="D11" s="38">
        <v>0</v>
      </c>
      <c r="E11" s="38">
        <v>130</v>
      </c>
      <c r="F11" s="38">
        <v>0</v>
      </c>
    </row>
    <row r="12" spans="1:6" x14ac:dyDescent="0.35">
      <c r="A12" s="36">
        <f t="shared" si="0"/>
        <v>8</v>
      </c>
      <c r="B12" s="37" t="s">
        <v>17</v>
      </c>
      <c r="C12" s="38">
        <v>1484</v>
      </c>
      <c r="D12" s="38">
        <v>0</v>
      </c>
      <c r="E12" s="38">
        <v>0</v>
      </c>
      <c r="F12" s="38">
        <v>1855</v>
      </c>
    </row>
    <row r="13" spans="1:6" x14ac:dyDescent="0.35">
      <c r="A13" s="36">
        <f t="shared" si="0"/>
        <v>9</v>
      </c>
      <c r="B13" s="37" t="s">
        <v>52</v>
      </c>
      <c r="C13" s="38">
        <v>0</v>
      </c>
      <c r="D13" s="38">
        <v>0</v>
      </c>
      <c r="E13" s="38">
        <v>0</v>
      </c>
      <c r="F13" s="38">
        <v>2248.5</v>
      </c>
    </row>
    <row r="14" spans="1:6" x14ac:dyDescent="0.35">
      <c r="A14" s="36">
        <f t="shared" si="0"/>
        <v>10</v>
      </c>
      <c r="B14" s="37" t="s">
        <v>19</v>
      </c>
      <c r="C14" s="38">
        <v>10000</v>
      </c>
      <c r="D14" s="38">
        <v>0</v>
      </c>
      <c r="E14" s="38">
        <v>0</v>
      </c>
      <c r="F14" s="38">
        <v>0</v>
      </c>
    </row>
    <row r="15" spans="1:6" x14ac:dyDescent="0.35">
      <c r="A15" s="36">
        <f t="shared" si="0"/>
        <v>11</v>
      </c>
      <c r="B15" s="37" t="s">
        <v>44</v>
      </c>
      <c r="C15" s="38">
        <v>0</v>
      </c>
      <c r="D15" s="38">
        <v>0</v>
      </c>
      <c r="E15" s="38">
        <v>5000</v>
      </c>
      <c r="F15" s="38">
        <v>0</v>
      </c>
    </row>
    <row r="16" spans="1:6" x14ac:dyDescent="0.35">
      <c r="A16" s="36">
        <f t="shared" si="0"/>
        <v>12</v>
      </c>
      <c r="B16" s="37" t="s">
        <v>20</v>
      </c>
      <c r="C16" s="38">
        <v>1000</v>
      </c>
      <c r="D16" s="38">
        <v>0</v>
      </c>
      <c r="E16" s="38">
        <v>800</v>
      </c>
      <c r="F16" s="38">
        <v>716</v>
      </c>
    </row>
    <row r="17" spans="1:6" x14ac:dyDescent="0.35">
      <c r="A17" s="36"/>
      <c r="B17" s="40" t="s">
        <v>76</v>
      </c>
      <c r="C17" s="41">
        <f>SUM(C5:C16)</f>
        <v>677965.5</v>
      </c>
      <c r="D17" s="42">
        <f>SUM(D5:D16)</f>
        <v>420058.35</v>
      </c>
      <c r="E17" s="41">
        <f>SUM(E5:E16)</f>
        <v>476693.7</v>
      </c>
      <c r="F17" s="41">
        <f>SUM(F5:F16)</f>
        <v>504560.75</v>
      </c>
    </row>
    <row r="18" spans="1:6" x14ac:dyDescent="0.35">
      <c r="A18" s="27"/>
    </row>
    <row r="19" spans="1:6" x14ac:dyDescent="0.35">
      <c r="A19" s="27"/>
    </row>
    <row r="20" spans="1:6" x14ac:dyDescent="0.35">
      <c r="A20" s="27"/>
    </row>
    <row r="21" spans="1:6" x14ac:dyDescent="0.35">
      <c r="A21" s="27"/>
    </row>
    <row r="22" spans="1:6" x14ac:dyDescent="0.35">
      <c r="A22" s="27"/>
    </row>
    <row r="23" spans="1:6" x14ac:dyDescent="0.35">
      <c r="A23" s="27"/>
    </row>
    <row r="24" spans="1:6" x14ac:dyDescent="0.35">
      <c r="A24" s="27"/>
    </row>
    <row r="25" spans="1:6" x14ac:dyDescent="0.35">
      <c r="A25" s="27"/>
    </row>
  </sheetData>
  <mergeCells count="1">
    <mergeCell ref="A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 Card</vt:lpstr>
      <vt:lpstr>Calculated Field</vt:lpstr>
      <vt:lpstr>Cost Calculator</vt:lpstr>
      <vt:lpstr>Benchmarking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Bhadauria</dc:creator>
  <cp:lastModifiedBy>Alok Bhadauria</cp:lastModifiedBy>
  <dcterms:created xsi:type="dcterms:W3CDTF">2015-06-05T18:17:20Z</dcterms:created>
  <dcterms:modified xsi:type="dcterms:W3CDTF">2024-07-24T08:57:49Z</dcterms:modified>
</cp:coreProperties>
</file>