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OTA Classes\excel=22-11-22\excel projects\project 9\"/>
    </mc:Choice>
  </mc:AlternateContent>
  <xr:revisionPtr revIDLastSave="0" documentId="13_ncr:1_{D524EFFD-973E-4444-AA18-A5A5ACC1AF4A}" xr6:coauthVersionLast="47" xr6:coauthVersionMax="47" xr10:uidLastSave="{00000000-0000-0000-0000-000000000000}"/>
  <bookViews>
    <workbookView xWindow="-108" yWindow="-108" windowWidth="23256" windowHeight="12456" activeTab="4" xr2:uid="{BE5C5699-2FCA-4049-B110-D479E5FF1EB0}"/>
  </bookViews>
  <sheets>
    <sheet name="Q1" sheetId="1" r:id="rId1"/>
    <sheet name="Q2" sheetId="2" r:id="rId2"/>
    <sheet name="Q3" sheetId="4" r:id="rId3"/>
    <sheet name="Q4" sheetId="5" r:id="rId4"/>
    <sheet name="Q5" sheetId="6" r:id="rId5"/>
  </sheets>
  <definedNames>
    <definedName name="_xlnm._FilterDatabase" localSheetId="0" hidden="1">'Q1'!$C$1:$E$201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6" l="1"/>
  <c r="C8" i="6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C7" i="6"/>
  <c r="F15" i="6"/>
  <c r="D16" i="6" s="1"/>
  <c r="E16" i="6" l="1"/>
  <c r="C16" i="6" s="1"/>
  <c r="C12" i="6"/>
  <c r="S13" i="4"/>
  <c r="O29" i="4"/>
  <c r="K29" i="4"/>
  <c r="O13" i="4"/>
  <c r="K13" i="4"/>
  <c r="F16" i="6" l="1"/>
  <c r="E17" i="6"/>
  <c r="D17" i="6"/>
  <c r="C17" i="6" s="1"/>
  <c r="F17" i="6"/>
  <c r="E18" i="6" s="1"/>
  <c r="N30" i="4"/>
  <c r="J30" i="4"/>
  <c r="O27" i="4"/>
  <c r="K27" i="4"/>
  <c r="O26" i="4"/>
  <c r="K26" i="4"/>
  <c r="O25" i="4"/>
  <c r="K25" i="4"/>
  <c r="O24" i="4"/>
  <c r="K24" i="4"/>
  <c r="O23" i="4"/>
  <c r="K23" i="4"/>
  <c r="O22" i="4"/>
  <c r="K22" i="4"/>
  <c r="N14" i="4"/>
  <c r="J14" i="4"/>
  <c r="O11" i="4"/>
  <c r="K11" i="4"/>
  <c r="O10" i="4"/>
  <c r="K10" i="4"/>
  <c r="O9" i="4"/>
  <c r="K9" i="4"/>
  <c r="O8" i="4"/>
  <c r="K8" i="4"/>
  <c r="O7" i="4"/>
  <c r="K7" i="4"/>
  <c r="O6" i="4"/>
  <c r="K6" i="4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17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3" i="2"/>
  <c r="D18" i="6" l="1"/>
  <c r="C18" i="6" s="1"/>
  <c r="F18" i="6"/>
  <c r="E19" i="6" s="1"/>
  <c r="J29" i="4"/>
  <c r="N29" i="4"/>
  <c r="N13" i="4"/>
  <c r="J13" i="4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1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3" i="2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T16" i="1"/>
  <c r="U16" i="1"/>
  <c r="V16" i="1"/>
  <c r="W16" i="1"/>
  <c r="S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L16" i="1"/>
  <c r="M16" i="1"/>
  <c r="N16" i="1"/>
  <c r="O16" i="1"/>
  <c r="K16" i="1"/>
  <c r="S4" i="1"/>
  <c r="T4" i="1"/>
  <c r="U4" i="1"/>
  <c r="V4" i="1"/>
  <c r="W4" i="1"/>
  <c r="S5" i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T3" i="1"/>
  <c r="U3" i="1"/>
  <c r="V3" i="1"/>
  <c r="W3" i="1"/>
  <c r="S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L3" i="1"/>
  <c r="M3" i="1"/>
  <c r="N3" i="1"/>
  <c r="O3" i="1"/>
  <c r="K3" i="1"/>
  <c r="R14" i="4"/>
  <c r="S11" i="4"/>
  <c r="S10" i="4"/>
  <c r="S9" i="4"/>
  <c r="S8" i="4"/>
  <c r="S7" i="4"/>
  <c r="S6" i="4"/>
  <c r="F19" i="6" l="1"/>
  <c r="D19" i="6"/>
  <c r="C19" i="6" s="1"/>
  <c r="R13" i="4"/>
  <c r="D20" i="6" l="1"/>
  <c r="E20" i="6"/>
  <c r="F20" i="6" s="1"/>
  <c r="C20" i="6" l="1"/>
  <c r="D21" i="6"/>
  <c r="E21" i="6"/>
  <c r="F21" i="6" s="1"/>
  <c r="C21" i="6" l="1"/>
  <c r="D22" i="6"/>
  <c r="E22" i="6"/>
  <c r="F22" i="6" s="1"/>
  <c r="E23" i="6" s="1"/>
  <c r="C22" i="6" l="1"/>
  <c r="D23" i="6"/>
  <c r="C23" i="6" s="1"/>
  <c r="F23" i="6"/>
  <c r="D24" i="6" l="1"/>
  <c r="E24" i="6"/>
  <c r="F24" i="6"/>
  <c r="C24" i="6" l="1"/>
  <c r="D25" i="6"/>
  <c r="E25" i="6"/>
  <c r="F25" i="6" s="1"/>
  <c r="C25" i="6" l="1"/>
  <c r="D26" i="6"/>
  <c r="E26" i="6"/>
  <c r="F26" i="6" s="1"/>
  <c r="C26" i="6" l="1"/>
  <c r="D27" i="6"/>
  <c r="E27" i="6"/>
  <c r="F27" i="6" s="1"/>
  <c r="C27" i="6" l="1"/>
  <c r="D28" i="6"/>
  <c r="E28" i="6"/>
  <c r="F28" i="6" s="1"/>
  <c r="C28" i="6" l="1"/>
  <c r="D29" i="6"/>
  <c r="E29" i="6"/>
  <c r="F29" i="6" s="1"/>
  <c r="C29" i="6" l="1"/>
  <c r="D30" i="6"/>
  <c r="E30" i="6"/>
  <c r="F30" i="6" s="1"/>
  <c r="C30" i="6" l="1"/>
  <c r="D31" i="6"/>
  <c r="E31" i="6"/>
  <c r="F31" i="6" s="1"/>
  <c r="C31" i="6" l="1"/>
  <c r="D32" i="6"/>
  <c r="E32" i="6"/>
  <c r="F32" i="6" s="1"/>
  <c r="C32" i="6" l="1"/>
  <c r="D33" i="6"/>
  <c r="E33" i="6"/>
  <c r="F33" i="6" s="1"/>
  <c r="C33" i="6" l="1"/>
  <c r="D34" i="6"/>
  <c r="E34" i="6"/>
  <c r="F34" i="6"/>
  <c r="C34" i="6" l="1"/>
  <c r="D35" i="6"/>
  <c r="E35" i="6"/>
  <c r="F35" i="6" s="1"/>
  <c r="C35" i="6" l="1"/>
  <c r="D36" i="6"/>
  <c r="E36" i="6"/>
  <c r="F36" i="6" s="1"/>
  <c r="C36" i="6" l="1"/>
  <c r="D37" i="6"/>
  <c r="E37" i="6"/>
  <c r="F37" i="6" s="1"/>
  <c r="C37" i="6" l="1"/>
  <c r="D38" i="6"/>
  <c r="E38" i="6"/>
  <c r="F38" i="6" s="1"/>
  <c r="C38" i="6" l="1"/>
  <c r="D39" i="6"/>
  <c r="E39" i="6"/>
  <c r="F39" i="6" s="1"/>
  <c r="C39" i="6" l="1"/>
</calcChain>
</file>

<file path=xl/sharedStrings.xml><?xml version="1.0" encoding="utf-8"?>
<sst xmlns="http://schemas.openxmlformats.org/spreadsheetml/2006/main" count="240" uniqueCount="101">
  <si>
    <t>Credit Bureau Score</t>
  </si>
  <si>
    <t>Annual Income (INR)</t>
  </si>
  <si>
    <t>Sl. No.</t>
  </si>
  <si>
    <t>25-30 years</t>
  </si>
  <si>
    <t>31 to 35 years</t>
  </si>
  <si>
    <t>36 to 40 years</t>
  </si>
  <si>
    <t>41 to 50 years</t>
  </si>
  <si>
    <t>50 to 55 years</t>
  </si>
  <si>
    <t>8L to 10L</t>
  </si>
  <si>
    <t>&lt;= 8L</t>
  </si>
  <si>
    <t>10L to 14L</t>
  </si>
  <si>
    <t>14L to 20L</t>
  </si>
  <si>
    <t>20L to 25L</t>
  </si>
  <si>
    <t>*For Age categories, both upper and lower limits are inclusive</t>
  </si>
  <si>
    <t>*For Income, upper limit is inclusive</t>
  </si>
  <si>
    <t>Age (Yrs)</t>
  </si>
  <si>
    <t>13/05/2020</t>
  </si>
  <si>
    <t>20/02/2020</t>
  </si>
  <si>
    <t>24/06/2020</t>
  </si>
  <si>
    <t>29/02/2020</t>
  </si>
  <si>
    <t>17/12/2020</t>
  </si>
  <si>
    <t>28/12/2020</t>
  </si>
  <si>
    <t>15/11/2020</t>
  </si>
  <si>
    <t>13/10/2020</t>
  </si>
  <si>
    <t>29/03/2020</t>
  </si>
  <si>
    <t>16/08/2020</t>
  </si>
  <si>
    <t>25/10/2020</t>
  </si>
  <si>
    <t>27/02/2020</t>
  </si>
  <si>
    <t>20/03/2020</t>
  </si>
  <si>
    <t>16/05/2020</t>
  </si>
  <si>
    <t>25/11/2020</t>
  </si>
  <si>
    <t>26/06/2020</t>
  </si>
  <si>
    <t>13/03/2020</t>
  </si>
  <si>
    <t>22/07/2020</t>
  </si>
  <si>
    <t>sunday</t>
  </si>
  <si>
    <t>saturday</t>
  </si>
  <si>
    <t>Chhatrapati Shivaji Maharaj Jayanti</t>
  </si>
  <si>
    <t>Mahashivratri</t>
  </si>
  <si>
    <t>Holi (Second Day)</t>
  </si>
  <si>
    <t>Gudhi Padwa</t>
  </si>
  <si>
    <t>Annual closing of banks</t>
  </si>
  <si>
    <t>Ram Navami</t>
  </si>
  <si>
    <t>Mahavir Jayanti</t>
  </si>
  <si>
    <t>Good Friday</t>
  </si>
  <si>
    <t>Dr. Babasaheb Ambedkar Jayanti</t>
  </si>
  <si>
    <t>Buddha Pournima</t>
  </si>
  <si>
    <t>Ramzan Id (Id-Ul-Fitr) (Shawal-1)</t>
  </si>
  <si>
    <t>Bakri ID (Id-Ul-Zuha)</t>
  </si>
  <si>
    <t>Independence Day</t>
  </si>
  <si>
    <t>Mahatma Gandhi Jayanti</t>
  </si>
  <si>
    <t>Id-E-Milad (Milad-un-Nabi)</t>
  </si>
  <si>
    <t>Diwali (Balipratipada)</t>
  </si>
  <si>
    <t>Guru Nanak Jayanti</t>
  </si>
  <si>
    <t>Christmas</t>
  </si>
  <si>
    <t>Days</t>
  </si>
  <si>
    <t>Holidays</t>
  </si>
  <si>
    <t>Maharashtra Day</t>
  </si>
  <si>
    <t>No. of Working Days</t>
  </si>
  <si>
    <t>&lt;= 24 years</t>
  </si>
  <si>
    <t>&gt;= 56 years</t>
  </si>
  <si>
    <t>Copied Date</t>
  </si>
  <si>
    <t>Correct Date</t>
  </si>
  <si>
    <t>TCS</t>
  </si>
  <si>
    <t>Infosys</t>
  </si>
  <si>
    <t>HDFC Bank</t>
  </si>
  <si>
    <t>HUL</t>
  </si>
  <si>
    <t>Kotak</t>
  </si>
  <si>
    <t>Average Stock Price</t>
  </si>
  <si>
    <t>Company</t>
  </si>
  <si>
    <t>Rate of Interest  (Annual)</t>
  </si>
  <si>
    <t>Tenure</t>
  </si>
  <si>
    <t>weeks</t>
  </si>
  <si>
    <t>Repayment Frequency</t>
  </si>
  <si>
    <t>Weekly</t>
  </si>
  <si>
    <t>Loan Product</t>
  </si>
  <si>
    <t>Principal Amount</t>
  </si>
  <si>
    <t>Year</t>
  </si>
  <si>
    <t>Annual Growth Rate</t>
  </si>
  <si>
    <t>AAGR</t>
  </si>
  <si>
    <t>CAGR</t>
  </si>
  <si>
    <t>Stock price</t>
  </si>
  <si>
    <t>Repayment Schedule</t>
  </si>
  <si>
    <t>Pls fill the data in yellow cell</t>
  </si>
  <si>
    <t>Loan Amount</t>
  </si>
  <si>
    <t>Rate</t>
  </si>
  <si>
    <t>Tenor</t>
  </si>
  <si>
    <t>EMI</t>
  </si>
  <si>
    <t>EMI Starting Month</t>
  </si>
  <si>
    <t>EMI Starting Year</t>
  </si>
  <si>
    <t>Interest</t>
  </si>
  <si>
    <t>Principal</t>
  </si>
  <si>
    <t>kotak</t>
  </si>
  <si>
    <t>end of the period =0 , start of the period =1</t>
  </si>
  <si>
    <t>Future value</t>
  </si>
  <si>
    <t>Payments are due</t>
  </si>
  <si>
    <t>Balanced Principle</t>
  </si>
  <si>
    <t>Weeks</t>
  </si>
  <si>
    <t>-</t>
  </si>
  <si>
    <t>Date of loan taken</t>
  </si>
  <si>
    <t>Weekly EMI pay starting date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</si>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</sst>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6" formatCode="&quot;₹&quot;\ #,##0;[Red]&quot;₹&quot;\ \-#,##0"/>
    <numFmt numFmtId="8" formatCode="&quot;₹&quot;\ #,##0.00;[Red]&quot;₹&quot;\ \-#,##0.00"/>
    <numFmt numFmtId="164" formatCode="_(* #,##0.00_);_(* \(#,##0.00\);_(* &quot;-&quot;??_);_(@_)"/>
    <numFmt numFmtId="165" formatCode="_(* #,##0_);_(* \(#,##0\);_(* &quot;-&quot;??_);_(@_)"/>
    <numFmt numFmtId="166" formatCode="mm/dd/yyyy;@"/>
    <numFmt numFmtId="167" formatCode="dd\-mmm\-yyyy"/>
    <numFmt numFmtId="168" formatCode="0.0%"/>
    <numFmt numFmtId="169" formatCode="[$-409]mmm\-yy;@"/>
  </numFmts>
  <fonts count="11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</font>
    <font>
      <sz val="11"/>
      <color theme="0"/>
      <name val="Calibri"/>
      <family val="2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5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/>
    <xf numFmtId="165" fontId="0" fillId="0" borderId="1" xfId="1" applyNumberFormat="1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/>
    <xf numFmtId="166" fontId="0" fillId="0" borderId="0" xfId="0" applyNumberForma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7" fontId="0" fillId="0" borderId="1" xfId="0" applyNumberFormat="1" applyBorder="1" applyAlignment="1">
      <alignment horizontal="left"/>
    </xf>
    <xf numFmtId="166" fontId="2" fillId="0" borderId="1" xfId="0" applyNumberFormat="1" applyFont="1" applyBorder="1"/>
    <xf numFmtId="166" fontId="0" fillId="0" borderId="0" xfId="0" applyNumberFormat="1" applyAlignment="1">
      <alignment horizontal="left"/>
    </xf>
    <xf numFmtId="166" fontId="2" fillId="0" borderId="1" xfId="0" applyNumberFormat="1" applyFont="1" applyBorder="1" applyAlignment="1">
      <alignment horizontal="left"/>
    </xf>
    <xf numFmtId="166" fontId="0" fillId="0" borderId="1" xfId="0" applyNumberFormat="1" applyBorder="1" applyAlignment="1">
      <alignment horizontal="left"/>
    </xf>
    <xf numFmtId="0" fontId="2" fillId="0" borderId="0" xfId="0" applyFont="1"/>
    <xf numFmtId="8" fontId="0" fillId="0" borderId="0" xfId="0" applyNumberFormat="1"/>
    <xf numFmtId="10" fontId="0" fillId="0" borderId="0" xfId="2" applyNumberFormat="1" applyFont="1"/>
    <xf numFmtId="1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left"/>
    </xf>
    <xf numFmtId="9" fontId="0" fillId="0" borderId="0" xfId="2" applyFont="1" applyAlignment="1">
      <alignment horizontal="left"/>
    </xf>
    <xf numFmtId="0" fontId="2" fillId="0" borderId="0" xfId="0" applyFont="1" applyAlignment="1">
      <alignment horizontal="left"/>
    </xf>
    <xf numFmtId="1" fontId="0" fillId="0" borderId="1" xfId="0" applyNumberFormat="1" applyBorder="1"/>
    <xf numFmtId="0" fontId="0" fillId="2" borderId="1" xfId="1" applyNumberFormat="1" applyFont="1" applyFill="1" applyBorder="1"/>
    <xf numFmtId="9" fontId="2" fillId="0" borderId="0" xfId="0" applyNumberFormat="1" applyFont="1"/>
    <xf numFmtId="168" fontId="2" fillId="0" borderId="0" xfId="2" applyNumberFormat="1" applyFont="1"/>
    <xf numFmtId="9" fontId="0" fillId="0" borderId="0" xfId="2" applyFont="1" applyFill="1" applyBorder="1"/>
    <xf numFmtId="9" fontId="0" fillId="0" borderId="0" xfId="2" applyFont="1" applyBorder="1"/>
    <xf numFmtId="168" fontId="2" fillId="0" borderId="0" xfId="2" applyNumberFormat="1" applyFont="1" applyBorder="1"/>
    <xf numFmtId="1" fontId="0" fillId="2" borderId="1" xfId="0" applyNumberFormat="1" applyFill="1" applyBorder="1"/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Continuous"/>
    </xf>
    <xf numFmtId="0" fontId="0" fillId="0" borderId="1" xfId="0" applyBorder="1" applyAlignment="1">
      <alignment horizontal="centerContinuous"/>
    </xf>
    <xf numFmtId="9" fontId="0" fillId="0" borderId="1" xfId="2" applyFont="1" applyBorder="1" applyAlignment="1">
      <alignment horizontal="left"/>
    </xf>
    <xf numFmtId="10" fontId="0" fillId="0" borderId="0" xfId="0" applyNumberFormat="1"/>
    <xf numFmtId="0" fontId="9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8" fillId="4" borderId="1" xfId="0" applyNumberFormat="1" applyFont="1" applyFill="1" applyBorder="1" applyAlignment="1">
      <alignment horizontal="center"/>
    </xf>
    <xf numFmtId="1" fontId="8" fillId="4" borderId="1" xfId="0" applyNumberFormat="1" applyFont="1" applyFill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>
      <alignment horizontal="center"/>
    </xf>
    <xf numFmtId="0" fontId="5" fillId="2" borderId="1" xfId="0" applyFont="1" applyFill="1" applyBorder="1" applyAlignment="1">
      <alignment horizontal="centerContinuous"/>
    </xf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6" fontId="0" fillId="0" borderId="1" xfId="0" applyNumberFormat="1" applyBorder="1"/>
    <xf numFmtId="2" fontId="0" fillId="0" borderId="1" xfId="0" applyNumberFormat="1" applyBorder="1"/>
    <xf numFmtId="8" fontId="0" fillId="0" borderId="1" xfId="0" applyNumberFormat="1" applyBorder="1"/>
    <xf numFmtId="0" fontId="6" fillId="6" borderId="1" xfId="0" applyFont="1" applyFill="1" applyBorder="1" applyAlignment="1" applyProtection="1">
      <alignment horizontal="center"/>
      <protection locked="0"/>
    </xf>
    <xf numFmtId="9" fontId="6" fillId="6" borderId="1" xfId="2" applyFont="1" applyFill="1" applyBorder="1" applyAlignment="1" applyProtection="1">
      <alignment horizontal="center"/>
      <protection locked="0"/>
    </xf>
    <xf numFmtId="14" fontId="6" fillId="6" borderId="1" xfId="0" applyNumberFormat="1" applyFont="1" applyFill="1" applyBorder="1" applyAlignment="1" applyProtection="1">
      <alignment horizontal="center"/>
      <protection locked="0"/>
    </xf>
    <xf numFmtId="14" fontId="6" fillId="4" borderId="1" xfId="0" applyNumberFormat="1" applyFont="1" applyFill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0" fontId="8" fillId="3" borderId="2" xfId="0" applyFont="1" applyFill="1" applyBorder="1"/>
    <xf numFmtId="169" fontId="8" fillId="3" borderId="2" xfId="0" applyNumberFormat="1" applyFont="1" applyFill="1" applyBorder="1"/>
    <xf numFmtId="0" fontId="10" fillId="7" borderId="1" xfId="0" applyFont="1" applyFill="1" applyBorder="1" applyAlignment="1">
      <alignment horizontal="centerContinuous"/>
    </xf>
    <xf numFmtId="0" fontId="8" fillId="3" borderId="3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27090951-4987-4649-9B7E-2075530C5897}"/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8662C-82A6-4887-B197-E2E4714D817B}">
  <dimension ref="B1:W201"/>
  <sheetViews>
    <sheetView showGridLines="0" zoomScale="112" zoomScaleNormal="100" workbookViewId="0">
      <selection activeCell="M29" sqref="M29"/>
    </sheetView>
  </sheetViews>
  <sheetFormatPr defaultRowHeight="14.4" x14ac:dyDescent="0.3"/>
  <cols>
    <col min="2" max="2" width="9.33203125" style="6"/>
    <col min="4" max="4" width="13.33203125" customWidth="1"/>
    <col min="5" max="5" width="12.6640625" customWidth="1"/>
    <col min="10" max="10" width="12.6640625" bestFit="1" customWidth="1"/>
    <col min="13" max="15" width="9.88671875" bestFit="1" customWidth="1"/>
    <col min="16" max="16" width="9.88671875" customWidth="1"/>
    <col min="18" max="18" width="12.6640625" bestFit="1" customWidth="1"/>
  </cols>
  <sheetData>
    <row r="1" spans="2:23" s="1" customFormat="1" ht="28.8" x14ac:dyDescent="0.3">
      <c r="B1" s="2" t="s">
        <v>2</v>
      </c>
      <c r="C1" s="2" t="s">
        <v>15</v>
      </c>
      <c r="D1" s="2" t="s">
        <v>1</v>
      </c>
      <c r="E1" s="2" t="s">
        <v>0</v>
      </c>
      <c r="K1" s="32">
        <v>0</v>
      </c>
      <c r="L1" s="32">
        <v>800000</v>
      </c>
      <c r="M1" s="33">
        <v>1000000</v>
      </c>
      <c r="N1" s="33">
        <v>1400000</v>
      </c>
      <c r="O1" s="33">
        <v>2000000</v>
      </c>
      <c r="S1" s="32">
        <v>0</v>
      </c>
      <c r="T1" s="32">
        <v>800000</v>
      </c>
      <c r="U1" s="33">
        <v>1000000</v>
      </c>
      <c r="V1" s="33">
        <v>1400000</v>
      </c>
      <c r="W1" s="33">
        <v>2000000</v>
      </c>
    </row>
    <row r="2" spans="2:23" x14ac:dyDescent="0.3">
      <c r="B2" s="5">
        <v>1</v>
      </c>
      <c r="C2" s="3">
        <v>41</v>
      </c>
      <c r="D2" s="4">
        <v>2420000</v>
      </c>
      <c r="E2" s="3">
        <v>682</v>
      </c>
      <c r="J2" s="3"/>
      <c r="K2" s="3" t="s">
        <v>9</v>
      </c>
      <c r="L2" s="3" t="s">
        <v>8</v>
      </c>
      <c r="M2" s="3" t="s">
        <v>10</v>
      </c>
      <c r="N2" s="3" t="s">
        <v>11</v>
      </c>
      <c r="O2" s="3" t="s">
        <v>12</v>
      </c>
      <c r="R2" s="3"/>
      <c r="S2" s="3" t="s">
        <v>9</v>
      </c>
      <c r="T2" s="3" t="s">
        <v>8</v>
      </c>
      <c r="U2" s="3" t="s">
        <v>10</v>
      </c>
      <c r="V2" s="3" t="s">
        <v>11</v>
      </c>
      <c r="W2" s="3" t="s">
        <v>12</v>
      </c>
    </row>
    <row r="3" spans="2:23" x14ac:dyDescent="0.3">
      <c r="B3" s="5">
        <v>2</v>
      </c>
      <c r="C3" s="3">
        <v>36</v>
      </c>
      <c r="D3" s="4">
        <v>2060000</v>
      </c>
      <c r="E3" s="3">
        <v>625</v>
      </c>
      <c r="H3" s="31">
        <v>0</v>
      </c>
      <c r="I3" s="31">
        <v>24</v>
      </c>
      <c r="J3" s="3" t="s">
        <v>58</v>
      </c>
      <c r="K3" s="7">
        <f>COUNTIFS($C:$C,"&gt;="&amp;$H3,$C:$C,"&lt;="&amp;$I3,$D:$D,"&gt;"&amp;K$1,$D:$D,"&lt;="&amp;K$10)</f>
        <v>3</v>
      </c>
      <c r="L3" s="7">
        <f t="shared" ref="L3:O9" si="0">COUNTIFS($C:$C,"&gt;="&amp;$H3,$C:$C,"&lt;="&amp;$I3,$D:$D,"&gt;"&amp;L$1,$D:$D,"&lt;="&amp;L$10)</f>
        <v>0</v>
      </c>
      <c r="M3" s="7">
        <f t="shared" si="0"/>
        <v>8</v>
      </c>
      <c r="N3" s="7">
        <f t="shared" si="0"/>
        <v>7</v>
      </c>
      <c r="O3" s="7">
        <f t="shared" si="0"/>
        <v>3</v>
      </c>
      <c r="P3">
        <v>0</v>
      </c>
      <c r="Q3">
        <v>24</v>
      </c>
      <c r="R3" s="3" t="s">
        <v>58</v>
      </c>
      <c r="S3" s="30">
        <f>IFERROR(AVERAGEIFS($E:$E,$C:$C,"&gt;="&amp;$P3,$C:$C,"&lt;="&amp;$Q3,$D:$D,"&gt;"&amp;S$1,$D:$D,"&lt;="&amp;S$10),0)</f>
        <v>731.66666666666663</v>
      </c>
      <c r="T3" s="30">
        <f t="shared" ref="T3:W9" si="1">IFERROR(AVERAGEIFS($E:$E,$C:$C,"&gt;="&amp;$P3,$C:$C,"&lt;="&amp;$Q3,$D:$D,"&gt;"&amp;T$1,$D:$D,"&lt;="&amp;T$10),0)</f>
        <v>0</v>
      </c>
      <c r="U3" s="30">
        <f t="shared" si="1"/>
        <v>671</v>
      </c>
      <c r="V3" s="30">
        <f t="shared" si="1"/>
        <v>720.14285714285711</v>
      </c>
      <c r="W3" s="30">
        <f t="shared" si="1"/>
        <v>761</v>
      </c>
    </row>
    <row r="4" spans="2:23" x14ac:dyDescent="0.3">
      <c r="B4" s="5">
        <v>3</v>
      </c>
      <c r="C4" s="3">
        <v>24</v>
      </c>
      <c r="D4" s="4">
        <v>1480000</v>
      </c>
      <c r="E4" s="3">
        <v>580</v>
      </c>
      <c r="H4" s="31">
        <v>25</v>
      </c>
      <c r="I4" s="31">
        <v>30</v>
      </c>
      <c r="J4" s="3" t="s">
        <v>3</v>
      </c>
      <c r="K4" s="7">
        <f t="shared" ref="K4:K9" si="2">COUNTIFS($C:$C,"&gt;="&amp;$H4,$C:$C,"&lt;="&amp;$I4,$D:$D,"&gt;"&amp;K$1,$D:$D,"&lt;="&amp;K$10)</f>
        <v>5</v>
      </c>
      <c r="L4" s="7">
        <f t="shared" si="0"/>
        <v>0</v>
      </c>
      <c r="M4" s="7">
        <f t="shared" si="0"/>
        <v>7</v>
      </c>
      <c r="N4" s="7">
        <f t="shared" si="0"/>
        <v>6</v>
      </c>
      <c r="O4" s="7">
        <f t="shared" si="0"/>
        <v>10</v>
      </c>
      <c r="P4">
        <v>25</v>
      </c>
      <c r="Q4">
        <v>30</v>
      </c>
      <c r="R4" s="3" t="s">
        <v>3</v>
      </c>
      <c r="S4" s="30">
        <f t="shared" ref="S4:S9" si="3">IFERROR(AVERAGEIFS($E:$E,$C:$C,"&gt;="&amp;$P4,$C:$C,"&lt;="&amp;$Q4,$D:$D,"&gt;"&amp;S$1,$D:$D,"&lt;="&amp;S$10),0)</f>
        <v>574</v>
      </c>
      <c r="T4" s="30">
        <f t="shared" si="1"/>
        <v>0</v>
      </c>
      <c r="U4" s="30">
        <f t="shared" si="1"/>
        <v>666</v>
      </c>
      <c r="V4" s="30">
        <f t="shared" si="1"/>
        <v>734.33333333333337</v>
      </c>
      <c r="W4" s="30">
        <f t="shared" si="1"/>
        <v>754.8</v>
      </c>
    </row>
    <row r="5" spans="2:23" x14ac:dyDescent="0.3">
      <c r="B5" s="5">
        <v>4</v>
      </c>
      <c r="C5" s="3">
        <v>46</v>
      </c>
      <c r="D5" s="4">
        <v>1380000</v>
      </c>
      <c r="E5" s="3">
        <v>770</v>
      </c>
      <c r="H5" s="31">
        <v>31</v>
      </c>
      <c r="I5" s="31">
        <v>35</v>
      </c>
      <c r="J5" s="3" t="s">
        <v>4</v>
      </c>
      <c r="K5" s="7">
        <f t="shared" si="2"/>
        <v>3</v>
      </c>
      <c r="L5" s="7">
        <f t="shared" si="0"/>
        <v>1</v>
      </c>
      <c r="M5" s="7">
        <f t="shared" si="0"/>
        <v>7</v>
      </c>
      <c r="N5" s="7">
        <f t="shared" si="0"/>
        <v>8</v>
      </c>
      <c r="O5" s="7">
        <f t="shared" si="0"/>
        <v>4</v>
      </c>
      <c r="P5">
        <v>31</v>
      </c>
      <c r="Q5">
        <v>35</v>
      </c>
      <c r="R5" s="3" t="s">
        <v>4</v>
      </c>
      <c r="S5" s="30">
        <f t="shared" si="3"/>
        <v>761</v>
      </c>
      <c r="T5" s="30">
        <f t="shared" si="1"/>
        <v>839</v>
      </c>
      <c r="U5" s="30">
        <f t="shared" si="1"/>
        <v>738.85714285714289</v>
      </c>
      <c r="V5" s="30">
        <f t="shared" si="1"/>
        <v>697.625</v>
      </c>
      <c r="W5" s="30">
        <f t="shared" si="1"/>
        <v>565.5</v>
      </c>
    </row>
    <row r="6" spans="2:23" x14ac:dyDescent="0.3">
      <c r="B6" s="5">
        <v>5</v>
      </c>
      <c r="C6" s="3">
        <v>62</v>
      </c>
      <c r="D6" s="4">
        <v>640000</v>
      </c>
      <c r="E6" s="3">
        <v>774</v>
      </c>
      <c r="H6" s="31">
        <v>36</v>
      </c>
      <c r="I6" s="31">
        <v>40</v>
      </c>
      <c r="J6" s="3" t="s">
        <v>5</v>
      </c>
      <c r="K6" s="7">
        <f t="shared" si="2"/>
        <v>0</v>
      </c>
      <c r="L6" s="7">
        <f t="shared" si="0"/>
        <v>1</v>
      </c>
      <c r="M6" s="7">
        <f t="shared" si="0"/>
        <v>3</v>
      </c>
      <c r="N6" s="7">
        <f t="shared" si="0"/>
        <v>8</v>
      </c>
      <c r="O6" s="7">
        <f t="shared" si="0"/>
        <v>5</v>
      </c>
      <c r="P6">
        <v>36</v>
      </c>
      <c r="Q6">
        <v>40</v>
      </c>
      <c r="R6" s="3" t="s">
        <v>5</v>
      </c>
      <c r="S6" s="30">
        <f t="shared" si="3"/>
        <v>0</v>
      </c>
      <c r="T6" s="30">
        <f t="shared" si="1"/>
        <v>582</v>
      </c>
      <c r="U6" s="30">
        <f t="shared" si="1"/>
        <v>773</v>
      </c>
      <c r="V6" s="30">
        <f t="shared" si="1"/>
        <v>671.375</v>
      </c>
      <c r="W6" s="30">
        <f t="shared" si="1"/>
        <v>655.8</v>
      </c>
    </row>
    <row r="7" spans="2:23" x14ac:dyDescent="0.3">
      <c r="B7" s="5">
        <v>6</v>
      </c>
      <c r="C7" s="3">
        <v>55</v>
      </c>
      <c r="D7" s="4">
        <v>1520000</v>
      </c>
      <c r="E7" s="3">
        <v>683</v>
      </c>
      <c r="H7" s="31">
        <v>41</v>
      </c>
      <c r="I7" s="31">
        <v>50</v>
      </c>
      <c r="J7" s="3" t="s">
        <v>6</v>
      </c>
      <c r="K7" s="7">
        <f t="shared" si="2"/>
        <v>5</v>
      </c>
      <c r="L7" s="7">
        <f t="shared" si="0"/>
        <v>4</v>
      </c>
      <c r="M7" s="7">
        <f t="shared" si="0"/>
        <v>5</v>
      </c>
      <c r="N7" s="7">
        <f t="shared" si="0"/>
        <v>14</v>
      </c>
      <c r="O7" s="7">
        <f t="shared" si="0"/>
        <v>12</v>
      </c>
      <c r="P7">
        <v>41</v>
      </c>
      <c r="Q7">
        <v>50</v>
      </c>
      <c r="R7" s="3" t="s">
        <v>6</v>
      </c>
      <c r="S7" s="30">
        <f t="shared" si="3"/>
        <v>751.8</v>
      </c>
      <c r="T7" s="30">
        <f t="shared" si="1"/>
        <v>592.75</v>
      </c>
      <c r="U7" s="30">
        <f t="shared" si="1"/>
        <v>750.6</v>
      </c>
      <c r="V7" s="30">
        <f t="shared" si="1"/>
        <v>729.07142857142856</v>
      </c>
      <c r="W7" s="30">
        <f t="shared" si="1"/>
        <v>723.58333333333337</v>
      </c>
    </row>
    <row r="8" spans="2:23" x14ac:dyDescent="0.3">
      <c r="B8" s="5">
        <v>7</v>
      </c>
      <c r="C8" s="3">
        <v>62</v>
      </c>
      <c r="D8" s="4">
        <v>1840000</v>
      </c>
      <c r="E8" s="3">
        <v>844</v>
      </c>
      <c r="H8" s="31">
        <v>50</v>
      </c>
      <c r="I8" s="31">
        <v>55</v>
      </c>
      <c r="J8" s="3" t="s">
        <v>7</v>
      </c>
      <c r="K8" s="7">
        <f t="shared" si="2"/>
        <v>6</v>
      </c>
      <c r="L8" s="7">
        <f t="shared" si="0"/>
        <v>1</v>
      </c>
      <c r="M8" s="7">
        <f t="shared" si="0"/>
        <v>6</v>
      </c>
      <c r="N8" s="7">
        <f t="shared" si="0"/>
        <v>7</v>
      </c>
      <c r="O8" s="7">
        <f t="shared" si="0"/>
        <v>7</v>
      </c>
      <c r="P8">
        <v>50</v>
      </c>
      <c r="Q8">
        <v>55</v>
      </c>
      <c r="R8" s="3" t="s">
        <v>7</v>
      </c>
      <c r="S8" s="30">
        <f t="shared" si="3"/>
        <v>736.5</v>
      </c>
      <c r="T8" s="30">
        <f t="shared" si="1"/>
        <v>652</v>
      </c>
      <c r="U8" s="30">
        <f t="shared" si="1"/>
        <v>755.66666666666663</v>
      </c>
      <c r="V8" s="30">
        <f t="shared" si="1"/>
        <v>737.71428571428567</v>
      </c>
      <c r="W8" s="30">
        <f t="shared" si="1"/>
        <v>664.28571428571433</v>
      </c>
    </row>
    <row r="9" spans="2:23" x14ac:dyDescent="0.3">
      <c r="B9" s="5">
        <v>8</v>
      </c>
      <c r="C9" s="3">
        <v>49</v>
      </c>
      <c r="D9" s="4">
        <v>2210000</v>
      </c>
      <c r="E9" s="3">
        <v>578</v>
      </c>
      <c r="H9" s="31">
        <v>56</v>
      </c>
      <c r="I9" s="31">
        <v>100</v>
      </c>
      <c r="J9" s="3" t="s">
        <v>59</v>
      </c>
      <c r="K9" s="7">
        <f t="shared" si="2"/>
        <v>7</v>
      </c>
      <c r="L9" s="7">
        <f t="shared" si="0"/>
        <v>1</v>
      </c>
      <c r="M9" s="7">
        <f t="shared" si="0"/>
        <v>10</v>
      </c>
      <c r="N9" s="7">
        <f t="shared" si="0"/>
        <v>14</v>
      </c>
      <c r="O9" s="7">
        <f t="shared" si="0"/>
        <v>15</v>
      </c>
      <c r="P9">
        <v>56</v>
      </c>
      <c r="Q9">
        <v>100</v>
      </c>
      <c r="R9" s="3" t="s">
        <v>59</v>
      </c>
      <c r="S9" s="30">
        <f t="shared" si="3"/>
        <v>716.42857142857144</v>
      </c>
      <c r="T9" s="30">
        <f t="shared" si="1"/>
        <v>741</v>
      </c>
      <c r="U9" s="30">
        <f t="shared" si="1"/>
        <v>706.1</v>
      </c>
      <c r="V9" s="30">
        <f t="shared" si="1"/>
        <v>709.28571428571433</v>
      </c>
      <c r="W9" s="30">
        <f t="shared" si="1"/>
        <v>675.66666666666663</v>
      </c>
    </row>
    <row r="10" spans="2:23" x14ac:dyDescent="0.3">
      <c r="B10" s="5">
        <v>9</v>
      </c>
      <c r="C10" s="3">
        <v>45</v>
      </c>
      <c r="D10" s="4">
        <v>2050000</v>
      </c>
      <c r="E10" s="3">
        <v>717</v>
      </c>
      <c r="K10" s="32">
        <v>800000</v>
      </c>
      <c r="L10" s="33">
        <v>1000000</v>
      </c>
      <c r="M10" s="33">
        <v>1400000</v>
      </c>
      <c r="N10" s="33">
        <v>2000000</v>
      </c>
      <c r="O10" s="33">
        <v>2500000</v>
      </c>
      <c r="S10" s="32">
        <v>800000</v>
      </c>
      <c r="T10" s="33">
        <v>1000000</v>
      </c>
      <c r="U10" s="33">
        <v>1400000</v>
      </c>
      <c r="V10" s="33">
        <v>2000000</v>
      </c>
      <c r="W10" s="33">
        <v>2500000</v>
      </c>
    </row>
    <row r="11" spans="2:23" x14ac:dyDescent="0.3">
      <c r="B11" s="5">
        <v>10</v>
      </c>
      <c r="C11" s="3">
        <v>63</v>
      </c>
      <c r="D11" s="4">
        <v>1270000</v>
      </c>
      <c r="E11" s="3">
        <v>857</v>
      </c>
    </row>
    <row r="12" spans="2:23" x14ac:dyDescent="0.3">
      <c r="B12" s="5">
        <v>11</v>
      </c>
      <c r="C12" s="3">
        <v>67</v>
      </c>
      <c r="D12" s="4">
        <v>2500000</v>
      </c>
      <c r="E12" s="3">
        <v>698</v>
      </c>
      <c r="J12" t="s">
        <v>13</v>
      </c>
    </row>
    <row r="13" spans="2:23" x14ac:dyDescent="0.3">
      <c r="B13" s="5">
        <v>12</v>
      </c>
      <c r="C13" s="3">
        <v>47</v>
      </c>
      <c r="D13" s="4">
        <v>590000</v>
      </c>
      <c r="E13" s="3">
        <v>789</v>
      </c>
      <c r="J13" t="s">
        <v>14</v>
      </c>
    </row>
    <row r="14" spans="2:23" x14ac:dyDescent="0.3">
      <c r="B14" s="5">
        <v>13</v>
      </c>
      <c r="C14" s="3">
        <v>34</v>
      </c>
      <c r="D14" s="4">
        <v>1760000</v>
      </c>
      <c r="E14" s="3">
        <v>649</v>
      </c>
      <c r="K14" s="32">
        <v>0</v>
      </c>
      <c r="L14" s="32">
        <v>800000</v>
      </c>
      <c r="M14" s="33">
        <v>1000000</v>
      </c>
      <c r="N14" s="33">
        <v>1400000</v>
      </c>
      <c r="O14" s="33">
        <v>2000000</v>
      </c>
      <c r="S14" s="32">
        <v>0</v>
      </c>
      <c r="T14" s="32">
        <v>800000</v>
      </c>
      <c r="U14" s="33">
        <v>1000000</v>
      </c>
      <c r="V14" s="33">
        <v>1400000</v>
      </c>
      <c r="W14" s="33">
        <v>2000000</v>
      </c>
    </row>
    <row r="15" spans="2:23" x14ac:dyDescent="0.3">
      <c r="B15" s="5">
        <v>14</v>
      </c>
      <c r="C15" s="3">
        <v>62</v>
      </c>
      <c r="D15" s="4">
        <v>1550000</v>
      </c>
      <c r="E15" s="3">
        <v>698</v>
      </c>
      <c r="J15" s="3"/>
      <c r="K15" s="3" t="s">
        <v>9</v>
      </c>
      <c r="L15" s="3" t="s">
        <v>8</v>
      </c>
      <c r="M15" s="3" t="s">
        <v>10</v>
      </c>
      <c r="N15" s="3" t="s">
        <v>11</v>
      </c>
      <c r="O15" s="3" t="s">
        <v>12</v>
      </c>
      <c r="R15" s="3"/>
      <c r="S15" s="3" t="s">
        <v>9</v>
      </c>
      <c r="T15" s="3" t="s">
        <v>8</v>
      </c>
      <c r="U15" s="3" t="s">
        <v>10</v>
      </c>
      <c r="V15" s="3" t="s">
        <v>11</v>
      </c>
      <c r="W15" s="3" t="s">
        <v>12</v>
      </c>
    </row>
    <row r="16" spans="2:23" x14ac:dyDescent="0.3">
      <c r="B16" s="5">
        <v>15</v>
      </c>
      <c r="C16" s="3">
        <v>51</v>
      </c>
      <c r="D16" s="4">
        <v>2470000</v>
      </c>
      <c r="E16" s="3">
        <v>538</v>
      </c>
      <c r="H16" s="31">
        <v>0</v>
      </c>
      <c r="I16" s="31">
        <v>24</v>
      </c>
      <c r="J16" s="3" t="s">
        <v>58</v>
      </c>
      <c r="K16" s="3">
        <f>SUMIFS($D:$D,$D:$D,"&gt;"&amp;K$14,$D:$D,"&lt;="&amp;K$23,$C:$C,"&gt;="&amp;$H16,$C:$C,"&lt;="&amp;$I16)</f>
        <v>1890000</v>
      </c>
      <c r="L16" s="3">
        <f t="shared" ref="L16:O22" si="4">SUMIFS($D:$D,$D:$D,"&gt;"&amp;L$14,$D:$D,"&lt;="&amp;L$23,$C:$C,"&gt;="&amp;$H16,$C:$C,"&lt;="&amp;$I16)</f>
        <v>0</v>
      </c>
      <c r="M16" s="3">
        <f t="shared" si="4"/>
        <v>9230000</v>
      </c>
      <c r="N16" s="3">
        <f t="shared" si="4"/>
        <v>10640000</v>
      </c>
      <c r="O16" s="3">
        <f t="shared" si="4"/>
        <v>6230000</v>
      </c>
      <c r="P16" s="31">
        <v>0</v>
      </c>
      <c r="Q16" s="31">
        <v>24</v>
      </c>
      <c r="R16" s="3" t="s">
        <v>58</v>
      </c>
      <c r="S16" s="23">
        <f>IFERROR(AVERAGEIFS($D:$D,$D:$D,"&gt;"&amp;S$14,$D:$D,"&lt;="&amp;S$23,$C:$C,"&gt;="&amp;$P16,$C:$C,"&lt;="&amp;$Q16),0)</f>
        <v>630000</v>
      </c>
      <c r="T16" s="23">
        <f t="shared" ref="T16:W22" si="5">IFERROR(AVERAGEIFS($D:$D,$D:$D,"&gt;"&amp;T$14,$D:$D,"&lt;="&amp;T$23,$C:$C,"&gt;="&amp;$P16,$C:$C,"&lt;="&amp;$Q16),0)</f>
        <v>0</v>
      </c>
      <c r="U16" s="23">
        <f t="shared" si="5"/>
        <v>1153750</v>
      </c>
      <c r="V16" s="23">
        <f t="shared" si="5"/>
        <v>1520000</v>
      </c>
      <c r="W16" s="23">
        <f t="shared" si="5"/>
        <v>2076666.6666666667</v>
      </c>
    </row>
    <row r="17" spans="2:23" x14ac:dyDescent="0.3">
      <c r="B17" s="5">
        <v>16</v>
      </c>
      <c r="C17" s="3">
        <v>46</v>
      </c>
      <c r="D17" s="4">
        <v>2130000</v>
      </c>
      <c r="E17" s="3">
        <v>717</v>
      </c>
      <c r="H17" s="31">
        <v>25</v>
      </c>
      <c r="I17" s="31">
        <v>30</v>
      </c>
      <c r="J17" s="3" t="s">
        <v>3</v>
      </c>
      <c r="K17" s="3">
        <f t="shared" ref="K17:K22" si="6">SUMIFS($D:$D,$D:$D,"&gt;"&amp;K$14,$D:$D,"&lt;="&amp;K$23,$C:$C,"&gt;="&amp;$H17,$C:$C,"&lt;="&amp;$I17)</f>
        <v>3350000</v>
      </c>
      <c r="L17" s="3">
        <f t="shared" si="4"/>
        <v>0</v>
      </c>
      <c r="M17" s="3">
        <f t="shared" si="4"/>
        <v>7960000</v>
      </c>
      <c r="N17" s="3">
        <f t="shared" si="4"/>
        <v>10400000</v>
      </c>
      <c r="O17" s="3">
        <f t="shared" si="4"/>
        <v>23420000</v>
      </c>
      <c r="P17" s="31">
        <v>25</v>
      </c>
      <c r="Q17" s="31">
        <v>30</v>
      </c>
      <c r="R17" s="3" t="s">
        <v>3</v>
      </c>
      <c r="S17" s="23">
        <f t="shared" ref="S17:S22" si="7">IFERROR(AVERAGEIFS($D:$D,$D:$D,"&gt;"&amp;S$14,$D:$D,"&lt;="&amp;S$23,$C:$C,"&gt;="&amp;$P17,$C:$C,"&lt;="&amp;$Q17),0)</f>
        <v>670000</v>
      </c>
      <c r="T17" s="23">
        <f t="shared" si="5"/>
        <v>0</v>
      </c>
      <c r="U17" s="23">
        <f t="shared" si="5"/>
        <v>1137142.857142857</v>
      </c>
      <c r="V17" s="23">
        <f t="shared" si="5"/>
        <v>1733333.3333333333</v>
      </c>
      <c r="W17" s="23">
        <f t="shared" si="5"/>
        <v>2342000</v>
      </c>
    </row>
    <row r="18" spans="2:23" x14ac:dyDescent="0.3">
      <c r="B18" s="5">
        <v>17</v>
      </c>
      <c r="C18" s="3">
        <v>21</v>
      </c>
      <c r="D18" s="4">
        <v>1150000</v>
      </c>
      <c r="E18" s="3">
        <v>713</v>
      </c>
      <c r="H18" s="31">
        <v>31</v>
      </c>
      <c r="I18" s="31">
        <v>35</v>
      </c>
      <c r="J18" s="3" t="s">
        <v>4</v>
      </c>
      <c r="K18" s="3">
        <f t="shared" si="6"/>
        <v>2050000</v>
      </c>
      <c r="L18" s="3">
        <f t="shared" si="4"/>
        <v>890000</v>
      </c>
      <c r="M18" s="3">
        <f t="shared" si="4"/>
        <v>8080000</v>
      </c>
      <c r="N18" s="3">
        <f t="shared" si="4"/>
        <v>13640000</v>
      </c>
      <c r="O18" s="3">
        <f t="shared" si="4"/>
        <v>9390000</v>
      </c>
      <c r="P18" s="31">
        <v>31</v>
      </c>
      <c r="Q18" s="31">
        <v>35</v>
      </c>
      <c r="R18" s="3" t="s">
        <v>4</v>
      </c>
      <c r="S18" s="23">
        <f t="shared" si="7"/>
        <v>683333.33333333337</v>
      </c>
      <c r="T18" s="23">
        <f t="shared" si="5"/>
        <v>890000</v>
      </c>
      <c r="U18" s="23">
        <f t="shared" si="5"/>
        <v>1154285.7142857143</v>
      </c>
      <c r="V18" s="23">
        <f t="shared" si="5"/>
        <v>1705000</v>
      </c>
      <c r="W18" s="23">
        <f t="shared" si="5"/>
        <v>2347500</v>
      </c>
    </row>
    <row r="19" spans="2:23" x14ac:dyDescent="0.3">
      <c r="B19" s="5">
        <v>18</v>
      </c>
      <c r="C19" s="3">
        <v>50</v>
      </c>
      <c r="D19" s="4">
        <v>1510000</v>
      </c>
      <c r="E19" s="3">
        <v>629</v>
      </c>
      <c r="H19" s="31">
        <v>36</v>
      </c>
      <c r="I19" s="31">
        <v>40</v>
      </c>
      <c r="J19" s="3" t="s">
        <v>5</v>
      </c>
      <c r="K19" s="3">
        <f t="shared" si="6"/>
        <v>0</v>
      </c>
      <c r="L19" s="3">
        <f t="shared" si="4"/>
        <v>890000</v>
      </c>
      <c r="M19" s="3">
        <f t="shared" si="4"/>
        <v>3580000</v>
      </c>
      <c r="N19" s="3">
        <f t="shared" si="4"/>
        <v>14100000</v>
      </c>
      <c r="O19" s="3">
        <f t="shared" si="4"/>
        <v>11050000</v>
      </c>
      <c r="P19" s="31">
        <v>36</v>
      </c>
      <c r="Q19" s="31">
        <v>40</v>
      </c>
      <c r="R19" s="3" t="s">
        <v>5</v>
      </c>
      <c r="S19" s="23">
        <f t="shared" si="7"/>
        <v>0</v>
      </c>
      <c r="T19" s="23">
        <f t="shared" si="5"/>
        <v>890000</v>
      </c>
      <c r="U19" s="23">
        <f t="shared" si="5"/>
        <v>1193333.3333333333</v>
      </c>
      <c r="V19" s="23">
        <f t="shared" si="5"/>
        <v>1762500</v>
      </c>
      <c r="W19" s="23">
        <f t="shared" si="5"/>
        <v>2210000</v>
      </c>
    </row>
    <row r="20" spans="2:23" x14ac:dyDescent="0.3">
      <c r="B20" s="5">
        <v>19</v>
      </c>
      <c r="C20" s="3">
        <v>38</v>
      </c>
      <c r="D20" s="4">
        <v>1500000</v>
      </c>
      <c r="E20" s="3">
        <v>818</v>
      </c>
      <c r="H20" s="31">
        <v>41</v>
      </c>
      <c r="I20" s="31">
        <v>50</v>
      </c>
      <c r="J20" s="3" t="s">
        <v>6</v>
      </c>
      <c r="K20" s="3">
        <f t="shared" si="6"/>
        <v>3320000</v>
      </c>
      <c r="L20" s="3">
        <f t="shared" si="4"/>
        <v>3490000</v>
      </c>
      <c r="M20" s="3">
        <f t="shared" si="4"/>
        <v>6060000</v>
      </c>
      <c r="N20" s="3">
        <f t="shared" si="4"/>
        <v>23310000</v>
      </c>
      <c r="O20" s="3">
        <f t="shared" si="4"/>
        <v>26380000</v>
      </c>
      <c r="P20" s="31">
        <v>41</v>
      </c>
      <c r="Q20" s="31">
        <v>50</v>
      </c>
      <c r="R20" s="3" t="s">
        <v>6</v>
      </c>
      <c r="S20" s="23">
        <f t="shared" si="7"/>
        <v>664000</v>
      </c>
      <c r="T20" s="23">
        <f t="shared" si="5"/>
        <v>872500</v>
      </c>
      <c r="U20" s="23">
        <f t="shared" si="5"/>
        <v>1212000</v>
      </c>
      <c r="V20" s="23">
        <f t="shared" si="5"/>
        <v>1665000</v>
      </c>
      <c r="W20" s="23">
        <f t="shared" si="5"/>
        <v>2198333.3333333335</v>
      </c>
    </row>
    <row r="21" spans="2:23" x14ac:dyDescent="0.3">
      <c r="B21" s="5">
        <v>20</v>
      </c>
      <c r="C21" s="3">
        <v>48</v>
      </c>
      <c r="D21" s="4">
        <v>920000</v>
      </c>
      <c r="E21" s="3">
        <v>608</v>
      </c>
      <c r="H21" s="31">
        <v>50</v>
      </c>
      <c r="I21" s="31">
        <v>55</v>
      </c>
      <c r="J21" s="3" t="s">
        <v>7</v>
      </c>
      <c r="K21" s="3">
        <f t="shared" si="6"/>
        <v>3790000</v>
      </c>
      <c r="L21" s="3">
        <f t="shared" si="4"/>
        <v>820000</v>
      </c>
      <c r="M21" s="3">
        <f t="shared" si="4"/>
        <v>7240000</v>
      </c>
      <c r="N21" s="3">
        <f t="shared" si="4"/>
        <v>11620000</v>
      </c>
      <c r="O21" s="3">
        <f t="shared" si="4"/>
        <v>16210000</v>
      </c>
      <c r="P21" s="31">
        <v>50</v>
      </c>
      <c r="Q21" s="31">
        <v>55</v>
      </c>
      <c r="R21" s="3" t="s">
        <v>7</v>
      </c>
      <c r="S21" s="23">
        <f t="shared" si="7"/>
        <v>631666.66666666663</v>
      </c>
      <c r="T21" s="23">
        <f t="shared" si="5"/>
        <v>820000</v>
      </c>
      <c r="U21" s="23">
        <f t="shared" si="5"/>
        <v>1206666.6666666667</v>
      </c>
      <c r="V21" s="23">
        <f t="shared" si="5"/>
        <v>1660000</v>
      </c>
      <c r="W21" s="23">
        <f t="shared" si="5"/>
        <v>2315714.2857142859</v>
      </c>
    </row>
    <row r="22" spans="2:23" x14ac:dyDescent="0.3">
      <c r="B22" s="5">
        <v>21</v>
      </c>
      <c r="C22" s="3">
        <v>21</v>
      </c>
      <c r="D22" s="4">
        <v>1100000</v>
      </c>
      <c r="E22" s="3">
        <v>718</v>
      </c>
      <c r="H22" s="31">
        <v>56</v>
      </c>
      <c r="I22" s="31">
        <v>100</v>
      </c>
      <c r="J22" s="3" t="s">
        <v>59</v>
      </c>
      <c r="K22" s="3">
        <f t="shared" si="6"/>
        <v>4620000</v>
      </c>
      <c r="L22" s="3">
        <f t="shared" si="4"/>
        <v>810000</v>
      </c>
      <c r="M22" s="3">
        <f t="shared" si="4"/>
        <v>11930000</v>
      </c>
      <c r="N22" s="3">
        <f t="shared" si="4"/>
        <v>23740000</v>
      </c>
      <c r="O22" s="3">
        <f t="shared" si="4"/>
        <v>32380000</v>
      </c>
      <c r="P22" s="31">
        <v>56</v>
      </c>
      <c r="Q22" s="31">
        <v>100</v>
      </c>
      <c r="R22" s="3" t="s">
        <v>59</v>
      </c>
      <c r="S22" s="23">
        <f t="shared" si="7"/>
        <v>660000</v>
      </c>
      <c r="T22" s="23">
        <f t="shared" si="5"/>
        <v>810000</v>
      </c>
      <c r="U22" s="23">
        <f t="shared" si="5"/>
        <v>1193000</v>
      </c>
      <c r="V22" s="23">
        <f t="shared" si="5"/>
        <v>1695714.2857142857</v>
      </c>
      <c r="W22" s="23">
        <f t="shared" si="5"/>
        <v>2158666.6666666665</v>
      </c>
    </row>
    <row r="23" spans="2:23" x14ac:dyDescent="0.3">
      <c r="B23" s="5">
        <v>22</v>
      </c>
      <c r="C23" s="3">
        <v>32</v>
      </c>
      <c r="D23" s="4">
        <v>1600000</v>
      </c>
      <c r="E23" s="3">
        <v>849</v>
      </c>
      <c r="K23" s="32">
        <v>800000</v>
      </c>
      <c r="L23" s="33">
        <v>1000000</v>
      </c>
      <c r="M23" s="33">
        <v>1400000</v>
      </c>
      <c r="N23" s="33">
        <v>2000000</v>
      </c>
      <c r="O23" s="33">
        <v>2500000</v>
      </c>
      <c r="S23" s="32">
        <v>800000</v>
      </c>
      <c r="T23" s="33">
        <v>1000000</v>
      </c>
      <c r="U23" s="33">
        <v>1400000</v>
      </c>
      <c r="V23" s="33">
        <v>2000000</v>
      </c>
      <c r="W23" s="33">
        <v>2500000</v>
      </c>
    </row>
    <row r="24" spans="2:23" x14ac:dyDescent="0.3">
      <c r="B24" s="5">
        <v>23</v>
      </c>
      <c r="C24" s="3">
        <v>23</v>
      </c>
      <c r="D24" s="4">
        <v>1080000</v>
      </c>
      <c r="E24" s="3">
        <v>804</v>
      </c>
    </row>
    <row r="25" spans="2:23" x14ac:dyDescent="0.3">
      <c r="B25" s="5">
        <v>24</v>
      </c>
      <c r="C25" s="3">
        <v>42</v>
      </c>
      <c r="D25" s="4">
        <v>1910000</v>
      </c>
      <c r="E25" s="3">
        <v>804</v>
      </c>
    </row>
    <row r="26" spans="2:23" x14ac:dyDescent="0.3">
      <c r="B26" s="5">
        <v>25</v>
      </c>
      <c r="C26" s="3">
        <v>66</v>
      </c>
      <c r="D26" s="4">
        <v>2200000</v>
      </c>
      <c r="E26" s="3">
        <v>612</v>
      </c>
    </row>
    <row r="27" spans="2:23" x14ac:dyDescent="0.3">
      <c r="B27" s="5">
        <v>26</v>
      </c>
      <c r="C27" s="3">
        <v>63</v>
      </c>
      <c r="D27" s="4">
        <v>2150000</v>
      </c>
      <c r="E27" s="3">
        <v>652</v>
      </c>
    </row>
    <row r="28" spans="2:23" x14ac:dyDescent="0.3">
      <c r="B28" s="5">
        <v>27</v>
      </c>
      <c r="C28" s="3">
        <v>68</v>
      </c>
      <c r="D28" s="4">
        <v>1850000</v>
      </c>
      <c r="E28" s="3">
        <v>641</v>
      </c>
    </row>
    <row r="29" spans="2:23" x14ac:dyDescent="0.3">
      <c r="B29" s="5">
        <v>28</v>
      </c>
      <c r="C29" s="3">
        <v>25</v>
      </c>
      <c r="D29" s="4">
        <v>1430000</v>
      </c>
      <c r="E29" s="3">
        <v>566</v>
      </c>
    </row>
    <row r="30" spans="2:23" x14ac:dyDescent="0.3">
      <c r="B30" s="5">
        <v>29</v>
      </c>
      <c r="C30" s="3">
        <v>63</v>
      </c>
      <c r="D30" s="4">
        <v>2150000</v>
      </c>
      <c r="E30" s="3">
        <v>813</v>
      </c>
    </row>
    <row r="31" spans="2:23" x14ac:dyDescent="0.3">
      <c r="B31" s="5">
        <v>30</v>
      </c>
      <c r="C31" s="3">
        <v>23</v>
      </c>
      <c r="D31" s="4">
        <v>1260000</v>
      </c>
      <c r="E31" s="3">
        <v>684</v>
      </c>
    </row>
    <row r="32" spans="2:23" x14ac:dyDescent="0.3">
      <c r="B32" s="5">
        <v>31</v>
      </c>
      <c r="C32" s="3">
        <v>53</v>
      </c>
      <c r="D32" s="4">
        <v>820000</v>
      </c>
      <c r="E32" s="3">
        <v>652</v>
      </c>
    </row>
    <row r="33" spans="2:5" x14ac:dyDescent="0.3">
      <c r="B33" s="5">
        <v>32</v>
      </c>
      <c r="C33" s="3">
        <v>41</v>
      </c>
      <c r="D33" s="4">
        <v>1440000</v>
      </c>
      <c r="E33" s="3">
        <v>844</v>
      </c>
    </row>
    <row r="34" spans="2:5" x14ac:dyDescent="0.3">
      <c r="B34" s="5">
        <v>33</v>
      </c>
      <c r="C34" s="3">
        <v>22</v>
      </c>
      <c r="D34" s="4">
        <v>1320000</v>
      </c>
      <c r="E34" s="3">
        <v>598</v>
      </c>
    </row>
    <row r="35" spans="2:5" x14ac:dyDescent="0.3">
      <c r="B35" s="5">
        <v>34</v>
      </c>
      <c r="C35" s="3">
        <v>64</v>
      </c>
      <c r="D35" s="4">
        <v>2050000</v>
      </c>
      <c r="E35" s="3">
        <v>536</v>
      </c>
    </row>
    <row r="36" spans="2:5" x14ac:dyDescent="0.3">
      <c r="B36" s="5">
        <v>35</v>
      </c>
      <c r="C36" s="3">
        <v>53</v>
      </c>
      <c r="D36" s="4">
        <v>2390000</v>
      </c>
      <c r="E36" s="3">
        <v>823</v>
      </c>
    </row>
    <row r="37" spans="2:5" x14ac:dyDescent="0.3">
      <c r="B37" s="5">
        <v>36</v>
      </c>
      <c r="C37" s="3">
        <v>21</v>
      </c>
      <c r="D37" s="4">
        <v>1070000</v>
      </c>
      <c r="E37" s="3">
        <v>604</v>
      </c>
    </row>
    <row r="38" spans="2:5" x14ac:dyDescent="0.3">
      <c r="B38" s="5">
        <v>37</v>
      </c>
      <c r="C38" s="3">
        <v>36</v>
      </c>
      <c r="D38" s="4">
        <v>1210000</v>
      </c>
      <c r="E38" s="3">
        <v>756</v>
      </c>
    </row>
    <row r="39" spans="2:5" x14ac:dyDescent="0.3">
      <c r="B39" s="5">
        <v>38</v>
      </c>
      <c r="C39" s="3">
        <v>44</v>
      </c>
      <c r="D39" s="4">
        <v>1500000</v>
      </c>
      <c r="E39" s="3">
        <v>545</v>
      </c>
    </row>
    <row r="40" spans="2:5" x14ac:dyDescent="0.3">
      <c r="B40" s="5">
        <v>39</v>
      </c>
      <c r="C40" s="3">
        <v>62</v>
      </c>
      <c r="D40" s="4">
        <v>1310000</v>
      </c>
      <c r="E40" s="3">
        <v>545</v>
      </c>
    </row>
    <row r="41" spans="2:5" x14ac:dyDescent="0.3">
      <c r="B41" s="5">
        <v>40</v>
      </c>
      <c r="C41" s="3">
        <v>29</v>
      </c>
      <c r="D41" s="4">
        <v>1150000</v>
      </c>
      <c r="E41" s="3">
        <v>525</v>
      </c>
    </row>
    <row r="42" spans="2:5" x14ac:dyDescent="0.3">
      <c r="B42" s="5">
        <v>41</v>
      </c>
      <c r="C42" s="3">
        <v>54</v>
      </c>
      <c r="D42" s="4">
        <v>620000</v>
      </c>
      <c r="E42" s="3">
        <v>786</v>
      </c>
    </row>
    <row r="43" spans="2:5" x14ac:dyDescent="0.3">
      <c r="B43" s="5">
        <v>42</v>
      </c>
      <c r="C43" s="3">
        <v>68</v>
      </c>
      <c r="D43" s="4">
        <v>1450000</v>
      </c>
      <c r="E43" s="3">
        <v>770</v>
      </c>
    </row>
    <row r="44" spans="2:5" x14ac:dyDescent="0.3">
      <c r="B44" s="5">
        <v>43</v>
      </c>
      <c r="C44" s="3">
        <v>55</v>
      </c>
      <c r="D44" s="4">
        <v>2050000</v>
      </c>
      <c r="E44" s="3">
        <v>852</v>
      </c>
    </row>
    <row r="45" spans="2:5" x14ac:dyDescent="0.3">
      <c r="B45" s="5">
        <v>44</v>
      </c>
      <c r="C45" s="3">
        <v>31</v>
      </c>
      <c r="D45" s="4">
        <v>1780000</v>
      </c>
      <c r="E45" s="3">
        <v>743</v>
      </c>
    </row>
    <row r="46" spans="2:5" x14ac:dyDescent="0.3">
      <c r="B46" s="5">
        <v>45</v>
      </c>
      <c r="C46" s="3">
        <v>42</v>
      </c>
      <c r="D46" s="4">
        <v>680000</v>
      </c>
      <c r="E46" s="3">
        <v>614</v>
      </c>
    </row>
    <row r="47" spans="2:5" x14ac:dyDescent="0.3">
      <c r="B47" s="5">
        <v>46</v>
      </c>
      <c r="C47" s="3">
        <v>26</v>
      </c>
      <c r="D47" s="4">
        <v>1830000</v>
      </c>
      <c r="E47" s="3">
        <v>820</v>
      </c>
    </row>
    <row r="48" spans="2:5" x14ac:dyDescent="0.3">
      <c r="B48" s="5">
        <v>47</v>
      </c>
      <c r="C48" s="3">
        <v>41</v>
      </c>
      <c r="D48" s="4">
        <v>1870000</v>
      </c>
      <c r="E48" s="3">
        <v>807</v>
      </c>
    </row>
    <row r="49" spans="2:5" x14ac:dyDescent="0.3">
      <c r="B49" s="5">
        <v>48</v>
      </c>
      <c r="C49" s="3">
        <v>68</v>
      </c>
      <c r="D49" s="4">
        <v>1220000</v>
      </c>
      <c r="E49" s="3">
        <v>812</v>
      </c>
    </row>
    <row r="50" spans="2:5" x14ac:dyDescent="0.3">
      <c r="B50" s="5">
        <v>49</v>
      </c>
      <c r="C50" s="3">
        <v>41</v>
      </c>
      <c r="D50" s="4">
        <v>810000</v>
      </c>
      <c r="E50" s="3">
        <v>546</v>
      </c>
    </row>
    <row r="51" spans="2:5" x14ac:dyDescent="0.3">
      <c r="B51" s="5">
        <v>50</v>
      </c>
      <c r="C51" s="3">
        <v>32</v>
      </c>
      <c r="D51" s="4">
        <v>680000</v>
      </c>
      <c r="E51" s="3">
        <v>668</v>
      </c>
    </row>
    <row r="52" spans="2:5" x14ac:dyDescent="0.3">
      <c r="B52" s="5">
        <v>51</v>
      </c>
      <c r="C52" s="3">
        <v>27</v>
      </c>
      <c r="D52" s="4">
        <v>2230000</v>
      </c>
      <c r="E52" s="3">
        <v>725</v>
      </c>
    </row>
    <row r="53" spans="2:5" x14ac:dyDescent="0.3">
      <c r="B53" s="5">
        <v>52</v>
      </c>
      <c r="C53" s="3">
        <v>60</v>
      </c>
      <c r="D53" s="4">
        <v>760000</v>
      </c>
      <c r="E53" s="3">
        <v>831</v>
      </c>
    </row>
    <row r="54" spans="2:5" x14ac:dyDescent="0.3">
      <c r="B54" s="5">
        <v>53</v>
      </c>
      <c r="C54" s="3">
        <v>39</v>
      </c>
      <c r="D54" s="4">
        <v>1760000</v>
      </c>
      <c r="E54" s="3">
        <v>547</v>
      </c>
    </row>
    <row r="55" spans="2:5" x14ac:dyDescent="0.3">
      <c r="B55" s="5">
        <v>54</v>
      </c>
      <c r="C55" s="3">
        <v>24</v>
      </c>
      <c r="D55" s="4">
        <v>1030000</v>
      </c>
      <c r="E55" s="3">
        <v>673</v>
      </c>
    </row>
    <row r="56" spans="2:5" x14ac:dyDescent="0.3">
      <c r="B56" s="5">
        <v>55</v>
      </c>
      <c r="C56" s="3">
        <v>55</v>
      </c>
      <c r="D56" s="4">
        <v>1220000</v>
      </c>
      <c r="E56" s="3">
        <v>841</v>
      </c>
    </row>
    <row r="57" spans="2:5" x14ac:dyDescent="0.3">
      <c r="B57" s="5">
        <v>56</v>
      </c>
      <c r="C57" s="3">
        <v>46</v>
      </c>
      <c r="D57" s="4">
        <v>1760000</v>
      </c>
      <c r="E57" s="3">
        <v>625</v>
      </c>
    </row>
    <row r="58" spans="2:5" x14ac:dyDescent="0.3">
      <c r="B58" s="5">
        <v>57</v>
      </c>
      <c r="C58" s="3">
        <v>22</v>
      </c>
      <c r="D58" s="4">
        <v>1410000</v>
      </c>
      <c r="E58" s="3">
        <v>729</v>
      </c>
    </row>
    <row r="59" spans="2:5" x14ac:dyDescent="0.3">
      <c r="B59" s="5">
        <v>58</v>
      </c>
      <c r="C59" s="3">
        <v>48</v>
      </c>
      <c r="D59" s="4">
        <v>1240000</v>
      </c>
      <c r="E59" s="3">
        <v>735</v>
      </c>
    </row>
    <row r="60" spans="2:5" x14ac:dyDescent="0.3">
      <c r="B60" s="5">
        <v>59</v>
      </c>
      <c r="C60" s="3">
        <v>26</v>
      </c>
      <c r="D60" s="4">
        <v>2450000</v>
      </c>
      <c r="E60" s="3">
        <v>660</v>
      </c>
    </row>
    <row r="61" spans="2:5" x14ac:dyDescent="0.3">
      <c r="B61" s="5">
        <v>60</v>
      </c>
      <c r="C61" s="3">
        <v>48</v>
      </c>
      <c r="D61" s="4">
        <v>1640000</v>
      </c>
      <c r="E61" s="3">
        <v>710</v>
      </c>
    </row>
    <row r="62" spans="2:5" x14ac:dyDescent="0.3">
      <c r="B62" s="5">
        <v>61</v>
      </c>
      <c r="C62" s="3">
        <v>39</v>
      </c>
      <c r="D62" s="4">
        <v>2070000</v>
      </c>
      <c r="E62" s="3">
        <v>715</v>
      </c>
    </row>
    <row r="63" spans="2:5" x14ac:dyDescent="0.3">
      <c r="B63" s="5">
        <v>62</v>
      </c>
      <c r="C63" s="3">
        <v>36</v>
      </c>
      <c r="D63" s="4">
        <v>890000</v>
      </c>
      <c r="E63" s="3">
        <v>582</v>
      </c>
    </row>
    <row r="64" spans="2:5" x14ac:dyDescent="0.3">
      <c r="B64" s="5">
        <v>63</v>
      </c>
      <c r="C64" s="3">
        <v>66</v>
      </c>
      <c r="D64" s="4">
        <v>2030000</v>
      </c>
      <c r="E64" s="3">
        <v>582</v>
      </c>
    </row>
    <row r="65" spans="2:5" x14ac:dyDescent="0.3">
      <c r="B65" s="5">
        <v>64</v>
      </c>
      <c r="C65" s="3">
        <v>60</v>
      </c>
      <c r="D65" s="4">
        <v>1060000</v>
      </c>
      <c r="E65" s="3">
        <v>567</v>
      </c>
    </row>
    <row r="66" spans="2:5" x14ac:dyDescent="0.3">
      <c r="B66" s="5">
        <v>65</v>
      </c>
      <c r="C66" s="3">
        <v>50</v>
      </c>
      <c r="D66" s="4">
        <v>680000</v>
      </c>
      <c r="E66" s="3">
        <v>798</v>
      </c>
    </row>
    <row r="67" spans="2:5" x14ac:dyDescent="0.3">
      <c r="B67" s="5">
        <v>66</v>
      </c>
      <c r="C67" s="3">
        <v>40</v>
      </c>
      <c r="D67" s="4">
        <v>1980000</v>
      </c>
      <c r="E67" s="3">
        <v>820</v>
      </c>
    </row>
    <row r="68" spans="2:5" x14ac:dyDescent="0.3">
      <c r="B68" s="5">
        <v>67</v>
      </c>
      <c r="C68" s="3">
        <v>39</v>
      </c>
      <c r="D68" s="4">
        <v>2420000</v>
      </c>
      <c r="E68" s="3">
        <v>525</v>
      </c>
    </row>
    <row r="69" spans="2:5" x14ac:dyDescent="0.3">
      <c r="B69" s="5">
        <v>68</v>
      </c>
      <c r="C69" s="3">
        <v>59</v>
      </c>
      <c r="D69" s="4">
        <v>1830000</v>
      </c>
      <c r="E69" s="3">
        <v>695</v>
      </c>
    </row>
    <row r="70" spans="2:5" x14ac:dyDescent="0.3">
      <c r="B70" s="5">
        <v>69</v>
      </c>
      <c r="C70" s="3">
        <v>47</v>
      </c>
      <c r="D70" s="4">
        <v>2410000</v>
      </c>
      <c r="E70" s="3">
        <v>719</v>
      </c>
    </row>
    <row r="71" spans="2:5" x14ac:dyDescent="0.3">
      <c r="B71" s="5">
        <v>70</v>
      </c>
      <c r="C71" s="3">
        <v>48</v>
      </c>
      <c r="D71" s="4">
        <v>760000</v>
      </c>
      <c r="E71" s="3">
        <v>772</v>
      </c>
    </row>
    <row r="72" spans="2:5" x14ac:dyDescent="0.3">
      <c r="B72" s="5">
        <v>71</v>
      </c>
      <c r="C72" s="3">
        <v>60</v>
      </c>
      <c r="D72" s="4">
        <v>2100000</v>
      </c>
      <c r="E72" s="3">
        <v>799</v>
      </c>
    </row>
    <row r="73" spans="2:5" x14ac:dyDescent="0.3">
      <c r="B73" s="5">
        <v>72</v>
      </c>
      <c r="C73" s="3">
        <v>23</v>
      </c>
      <c r="D73" s="4">
        <v>1460000</v>
      </c>
      <c r="E73" s="3">
        <v>814</v>
      </c>
    </row>
    <row r="74" spans="2:5" x14ac:dyDescent="0.3">
      <c r="B74" s="5">
        <v>73</v>
      </c>
      <c r="C74" s="3">
        <v>34</v>
      </c>
      <c r="D74" s="4">
        <v>1050000</v>
      </c>
      <c r="E74" s="3">
        <v>807</v>
      </c>
    </row>
    <row r="75" spans="2:5" x14ac:dyDescent="0.3">
      <c r="B75" s="5">
        <v>74</v>
      </c>
      <c r="C75" s="3">
        <v>60</v>
      </c>
      <c r="D75" s="4">
        <v>790000</v>
      </c>
      <c r="E75" s="3">
        <v>858</v>
      </c>
    </row>
    <row r="76" spans="2:5" x14ac:dyDescent="0.3">
      <c r="B76" s="5">
        <v>75</v>
      </c>
      <c r="C76" s="3">
        <v>48</v>
      </c>
      <c r="D76" s="4">
        <v>2250000</v>
      </c>
      <c r="E76" s="3">
        <v>736</v>
      </c>
    </row>
    <row r="77" spans="2:5" x14ac:dyDescent="0.3">
      <c r="B77" s="5">
        <v>76</v>
      </c>
      <c r="C77" s="3">
        <v>52</v>
      </c>
      <c r="D77" s="4">
        <v>1140000</v>
      </c>
      <c r="E77" s="3">
        <v>682</v>
      </c>
    </row>
    <row r="78" spans="2:5" x14ac:dyDescent="0.3">
      <c r="B78" s="5">
        <v>77</v>
      </c>
      <c r="C78" s="3">
        <v>32</v>
      </c>
      <c r="D78" s="4">
        <v>1960000</v>
      </c>
      <c r="E78" s="3">
        <v>688</v>
      </c>
    </row>
    <row r="79" spans="2:5" x14ac:dyDescent="0.3">
      <c r="B79" s="5">
        <v>78</v>
      </c>
      <c r="C79" s="3">
        <v>44</v>
      </c>
      <c r="D79" s="4">
        <v>2140000</v>
      </c>
      <c r="E79" s="3">
        <v>786</v>
      </c>
    </row>
    <row r="80" spans="2:5" x14ac:dyDescent="0.3">
      <c r="B80" s="5">
        <v>79</v>
      </c>
      <c r="C80" s="3">
        <v>39</v>
      </c>
      <c r="D80" s="4">
        <v>2310000</v>
      </c>
      <c r="E80" s="3">
        <v>723</v>
      </c>
    </row>
    <row r="81" spans="2:5" x14ac:dyDescent="0.3">
      <c r="B81" s="5">
        <v>80</v>
      </c>
      <c r="C81" s="3">
        <v>26</v>
      </c>
      <c r="D81" s="4">
        <v>1070000</v>
      </c>
      <c r="E81" s="3">
        <v>819</v>
      </c>
    </row>
    <row r="82" spans="2:5" x14ac:dyDescent="0.3">
      <c r="B82" s="5">
        <v>81</v>
      </c>
      <c r="C82" s="3">
        <v>49</v>
      </c>
      <c r="D82" s="4">
        <v>1630000</v>
      </c>
      <c r="E82" s="3">
        <v>703</v>
      </c>
    </row>
    <row r="83" spans="2:5" x14ac:dyDescent="0.3">
      <c r="B83" s="5">
        <v>82</v>
      </c>
      <c r="C83" s="3">
        <v>51</v>
      </c>
      <c r="D83" s="4">
        <v>1900000</v>
      </c>
      <c r="E83" s="3">
        <v>813</v>
      </c>
    </row>
    <row r="84" spans="2:5" x14ac:dyDescent="0.3">
      <c r="B84" s="5">
        <v>83</v>
      </c>
      <c r="C84" s="3">
        <v>65</v>
      </c>
      <c r="D84" s="4">
        <v>2040000</v>
      </c>
      <c r="E84" s="3">
        <v>694</v>
      </c>
    </row>
    <row r="85" spans="2:5" x14ac:dyDescent="0.3">
      <c r="B85" s="5">
        <v>84</v>
      </c>
      <c r="C85" s="3">
        <v>59</v>
      </c>
      <c r="D85" s="4">
        <v>1160000</v>
      </c>
      <c r="E85" s="3">
        <v>637</v>
      </c>
    </row>
    <row r="86" spans="2:5" x14ac:dyDescent="0.3">
      <c r="B86" s="5">
        <v>85</v>
      </c>
      <c r="C86" s="3">
        <v>30</v>
      </c>
      <c r="D86" s="4">
        <v>1460000</v>
      </c>
      <c r="E86" s="3">
        <v>713</v>
      </c>
    </row>
    <row r="87" spans="2:5" x14ac:dyDescent="0.3">
      <c r="B87" s="5">
        <v>86</v>
      </c>
      <c r="C87" s="3">
        <v>28</v>
      </c>
      <c r="D87" s="4">
        <v>1360000</v>
      </c>
      <c r="E87" s="3">
        <v>723</v>
      </c>
    </row>
    <row r="88" spans="2:5" x14ac:dyDescent="0.3">
      <c r="B88" s="5">
        <v>87</v>
      </c>
      <c r="C88" s="3">
        <v>43</v>
      </c>
      <c r="D88" s="4">
        <v>2110000</v>
      </c>
      <c r="E88" s="3">
        <v>765</v>
      </c>
    </row>
    <row r="89" spans="2:5" x14ac:dyDescent="0.3">
      <c r="B89" s="5">
        <v>88</v>
      </c>
      <c r="C89" s="3">
        <v>45</v>
      </c>
      <c r="D89" s="4">
        <v>860000</v>
      </c>
      <c r="E89" s="3">
        <v>591</v>
      </c>
    </row>
    <row r="90" spans="2:5" x14ac:dyDescent="0.3">
      <c r="B90" s="5">
        <v>89</v>
      </c>
      <c r="C90" s="3">
        <v>46</v>
      </c>
      <c r="D90" s="4">
        <v>2050000</v>
      </c>
      <c r="E90" s="3">
        <v>767</v>
      </c>
    </row>
    <row r="91" spans="2:5" x14ac:dyDescent="0.3">
      <c r="B91" s="5">
        <v>90</v>
      </c>
      <c r="C91" s="3">
        <v>24</v>
      </c>
      <c r="D91" s="4">
        <v>710000</v>
      </c>
      <c r="E91" s="3">
        <v>667</v>
      </c>
    </row>
    <row r="92" spans="2:5" x14ac:dyDescent="0.3">
      <c r="B92" s="5">
        <v>91</v>
      </c>
      <c r="C92" s="3">
        <v>27</v>
      </c>
      <c r="D92" s="4">
        <v>2390000</v>
      </c>
      <c r="E92" s="3">
        <v>834</v>
      </c>
    </row>
    <row r="93" spans="2:5" x14ac:dyDescent="0.3">
      <c r="B93" s="5">
        <v>92</v>
      </c>
      <c r="C93" s="3">
        <v>55</v>
      </c>
      <c r="D93" s="4">
        <v>620000</v>
      </c>
      <c r="E93" s="3">
        <v>781</v>
      </c>
    </row>
    <row r="94" spans="2:5" x14ac:dyDescent="0.3">
      <c r="B94" s="5">
        <v>93</v>
      </c>
      <c r="C94" s="3">
        <v>66</v>
      </c>
      <c r="D94" s="4">
        <v>2040000</v>
      </c>
      <c r="E94" s="3">
        <v>852</v>
      </c>
    </row>
    <row r="95" spans="2:5" x14ac:dyDescent="0.3">
      <c r="B95" s="5">
        <v>94</v>
      </c>
      <c r="C95" s="3">
        <v>53</v>
      </c>
      <c r="D95" s="4">
        <v>1810000</v>
      </c>
      <c r="E95" s="3">
        <v>849</v>
      </c>
    </row>
    <row r="96" spans="2:5" x14ac:dyDescent="0.3">
      <c r="B96" s="5">
        <v>95</v>
      </c>
      <c r="C96" s="3">
        <v>41</v>
      </c>
      <c r="D96" s="4">
        <v>2040000</v>
      </c>
      <c r="E96" s="3">
        <v>637</v>
      </c>
    </row>
    <row r="97" spans="2:5" x14ac:dyDescent="0.3">
      <c r="B97" s="5">
        <v>96</v>
      </c>
      <c r="C97" s="3">
        <v>29</v>
      </c>
      <c r="D97" s="4">
        <v>1950000</v>
      </c>
      <c r="E97" s="3">
        <v>646</v>
      </c>
    </row>
    <row r="98" spans="2:5" x14ac:dyDescent="0.3">
      <c r="B98" s="5">
        <v>97</v>
      </c>
      <c r="C98" s="3">
        <v>35</v>
      </c>
      <c r="D98" s="4">
        <v>1150000</v>
      </c>
      <c r="E98" s="3">
        <v>801</v>
      </c>
    </row>
    <row r="99" spans="2:5" x14ac:dyDescent="0.3">
      <c r="B99" s="5">
        <v>98</v>
      </c>
      <c r="C99" s="3">
        <v>55</v>
      </c>
      <c r="D99" s="4">
        <v>1680000</v>
      </c>
      <c r="E99" s="3">
        <v>537</v>
      </c>
    </row>
    <row r="100" spans="2:5" x14ac:dyDescent="0.3">
      <c r="B100" s="5">
        <v>99</v>
      </c>
      <c r="C100" s="3">
        <v>28</v>
      </c>
      <c r="D100" s="4">
        <v>2500000</v>
      </c>
      <c r="E100" s="3">
        <v>838</v>
      </c>
    </row>
    <row r="101" spans="2:5" x14ac:dyDescent="0.3">
      <c r="B101" s="5">
        <v>100</v>
      </c>
      <c r="C101" s="3">
        <v>44</v>
      </c>
      <c r="D101" s="4">
        <v>2360000</v>
      </c>
      <c r="E101" s="3">
        <v>797</v>
      </c>
    </row>
    <row r="102" spans="2:5" x14ac:dyDescent="0.3">
      <c r="B102" s="5">
        <v>101</v>
      </c>
      <c r="C102" s="3">
        <v>35</v>
      </c>
      <c r="D102" s="4">
        <v>1260000</v>
      </c>
      <c r="E102" s="3">
        <v>839</v>
      </c>
    </row>
    <row r="103" spans="2:5" x14ac:dyDescent="0.3">
      <c r="B103" s="5">
        <v>102</v>
      </c>
      <c r="C103" s="3">
        <v>57</v>
      </c>
      <c r="D103" s="4">
        <v>2110000</v>
      </c>
      <c r="E103" s="3">
        <v>781</v>
      </c>
    </row>
    <row r="104" spans="2:5" x14ac:dyDescent="0.3">
      <c r="B104" s="5">
        <v>103</v>
      </c>
      <c r="C104" s="3">
        <v>23</v>
      </c>
      <c r="D104" s="4">
        <v>1220000</v>
      </c>
      <c r="E104" s="3">
        <v>574</v>
      </c>
    </row>
    <row r="105" spans="2:5" x14ac:dyDescent="0.3">
      <c r="B105" s="5">
        <v>104</v>
      </c>
      <c r="C105" s="3">
        <v>24</v>
      </c>
      <c r="D105" s="4">
        <v>1850000</v>
      </c>
      <c r="E105" s="3">
        <v>665</v>
      </c>
    </row>
    <row r="106" spans="2:5" x14ac:dyDescent="0.3">
      <c r="B106" s="5">
        <v>105</v>
      </c>
      <c r="C106" s="3">
        <v>22</v>
      </c>
      <c r="D106" s="4">
        <v>2020000</v>
      </c>
      <c r="E106" s="3">
        <v>638</v>
      </c>
    </row>
    <row r="107" spans="2:5" x14ac:dyDescent="0.3">
      <c r="B107" s="5">
        <v>106</v>
      </c>
      <c r="C107" s="3">
        <v>65</v>
      </c>
      <c r="D107" s="4">
        <v>1660000</v>
      </c>
      <c r="E107" s="3">
        <v>634</v>
      </c>
    </row>
    <row r="108" spans="2:5" x14ac:dyDescent="0.3">
      <c r="B108" s="5">
        <v>107</v>
      </c>
      <c r="C108" s="3">
        <v>21</v>
      </c>
      <c r="D108" s="4">
        <v>2100000</v>
      </c>
      <c r="E108" s="3">
        <v>824</v>
      </c>
    </row>
    <row r="109" spans="2:5" x14ac:dyDescent="0.3">
      <c r="B109" s="5">
        <v>108</v>
      </c>
      <c r="C109" s="3">
        <v>33</v>
      </c>
      <c r="D109" s="4">
        <v>1490000</v>
      </c>
      <c r="E109" s="3">
        <v>768</v>
      </c>
    </row>
    <row r="110" spans="2:5" x14ac:dyDescent="0.3">
      <c r="B110" s="5">
        <v>109</v>
      </c>
      <c r="C110" s="3">
        <v>33</v>
      </c>
      <c r="D110" s="4">
        <v>710000</v>
      </c>
      <c r="E110" s="3">
        <v>796</v>
      </c>
    </row>
    <row r="111" spans="2:5" x14ac:dyDescent="0.3">
      <c r="B111" s="5">
        <v>110</v>
      </c>
      <c r="C111" s="3">
        <v>68</v>
      </c>
      <c r="D111" s="4">
        <v>2240000</v>
      </c>
      <c r="E111" s="3">
        <v>551</v>
      </c>
    </row>
    <row r="112" spans="2:5" x14ac:dyDescent="0.3">
      <c r="B112" s="5">
        <v>111</v>
      </c>
      <c r="C112" s="3">
        <v>49</v>
      </c>
      <c r="D112" s="4">
        <v>1150000</v>
      </c>
      <c r="E112" s="3">
        <v>814</v>
      </c>
    </row>
    <row r="113" spans="2:5" x14ac:dyDescent="0.3">
      <c r="B113" s="5">
        <v>112</v>
      </c>
      <c r="C113" s="3">
        <v>54</v>
      </c>
      <c r="D113" s="4">
        <v>2390000</v>
      </c>
      <c r="E113" s="3">
        <v>544</v>
      </c>
    </row>
    <row r="114" spans="2:5" x14ac:dyDescent="0.3">
      <c r="B114" s="5">
        <v>113</v>
      </c>
      <c r="C114" s="3">
        <v>60</v>
      </c>
      <c r="D114" s="4">
        <v>1090000</v>
      </c>
      <c r="E114" s="3">
        <v>815</v>
      </c>
    </row>
    <row r="115" spans="2:5" x14ac:dyDescent="0.3">
      <c r="B115" s="5">
        <v>114</v>
      </c>
      <c r="C115" s="3">
        <v>32</v>
      </c>
      <c r="D115" s="4">
        <v>1100000</v>
      </c>
      <c r="E115" s="3">
        <v>588</v>
      </c>
    </row>
    <row r="116" spans="2:5" x14ac:dyDescent="0.3">
      <c r="B116" s="5">
        <v>115</v>
      </c>
      <c r="C116" s="3">
        <v>67</v>
      </c>
      <c r="D116" s="4">
        <v>1130000</v>
      </c>
      <c r="E116" s="3">
        <v>807</v>
      </c>
    </row>
    <row r="117" spans="2:5" x14ac:dyDescent="0.3">
      <c r="B117" s="5">
        <v>116</v>
      </c>
      <c r="C117" s="3">
        <v>47</v>
      </c>
      <c r="D117" s="4">
        <v>1280000</v>
      </c>
      <c r="E117" s="3">
        <v>683</v>
      </c>
    </row>
    <row r="118" spans="2:5" x14ac:dyDescent="0.3">
      <c r="B118" s="5">
        <v>117</v>
      </c>
      <c r="C118" s="3">
        <v>26</v>
      </c>
      <c r="D118" s="4">
        <v>2270000</v>
      </c>
      <c r="E118" s="3">
        <v>847</v>
      </c>
    </row>
    <row r="119" spans="2:5" x14ac:dyDescent="0.3">
      <c r="B119" s="5">
        <v>118</v>
      </c>
      <c r="C119" s="3">
        <v>52</v>
      </c>
      <c r="D119" s="4">
        <v>2140000</v>
      </c>
      <c r="E119" s="3">
        <v>602</v>
      </c>
    </row>
    <row r="120" spans="2:5" x14ac:dyDescent="0.3">
      <c r="B120" s="5">
        <v>119</v>
      </c>
      <c r="C120" s="3">
        <v>52</v>
      </c>
      <c r="D120" s="4">
        <v>1620000</v>
      </c>
      <c r="E120" s="3">
        <v>795</v>
      </c>
    </row>
    <row r="121" spans="2:5" x14ac:dyDescent="0.3">
      <c r="B121" s="5">
        <v>120</v>
      </c>
      <c r="C121" s="3">
        <v>26</v>
      </c>
      <c r="D121" s="4">
        <v>1040000</v>
      </c>
      <c r="E121" s="3">
        <v>680</v>
      </c>
    </row>
    <row r="122" spans="2:5" x14ac:dyDescent="0.3">
      <c r="B122" s="5">
        <v>121</v>
      </c>
      <c r="C122" s="3">
        <v>63</v>
      </c>
      <c r="D122" s="4">
        <v>590000</v>
      </c>
      <c r="E122" s="3">
        <v>616</v>
      </c>
    </row>
    <row r="123" spans="2:5" x14ac:dyDescent="0.3">
      <c r="B123" s="5">
        <v>122</v>
      </c>
      <c r="C123" s="3">
        <v>63</v>
      </c>
      <c r="D123" s="4">
        <v>2240000</v>
      </c>
      <c r="E123" s="3">
        <v>586</v>
      </c>
    </row>
    <row r="124" spans="2:5" x14ac:dyDescent="0.3">
      <c r="B124" s="5">
        <v>123</v>
      </c>
      <c r="C124" s="3">
        <v>38</v>
      </c>
      <c r="D124" s="4">
        <v>1960000</v>
      </c>
      <c r="E124" s="3">
        <v>534</v>
      </c>
    </row>
    <row r="125" spans="2:5" x14ac:dyDescent="0.3">
      <c r="B125" s="5">
        <v>124</v>
      </c>
      <c r="C125" s="3">
        <v>31</v>
      </c>
      <c r="D125" s="4">
        <v>890000</v>
      </c>
      <c r="E125" s="3">
        <v>839</v>
      </c>
    </row>
    <row r="126" spans="2:5" x14ac:dyDescent="0.3">
      <c r="B126" s="5">
        <v>125</v>
      </c>
      <c r="C126" s="3">
        <v>54</v>
      </c>
      <c r="D126" s="4">
        <v>1580000</v>
      </c>
      <c r="E126" s="3">
        <v>858</v>
      </c>
    </row>
    <row r="127" spans="2:5" x14ac:dyDescent="0.3">
      <c r="B127" s="5">
        <v>126</v>
      </c>
      <c r="C127" s="3">
        <v>61</v>
      </c>
      <c r="D127" s="4">
        <v>810000</v>
      </c>
      <c r="E127" s="3">
        <v>741</v>
      </c>
    </row>
    <row r="128" spans="2:5" x14ac:dyDescent="0.3">
      <c r="B128" s="5">
        <v>127</v>
      </c>
      <c r="C128" s="3">
        <v>40</v>
      </c>
      <c r="D128" s="4">
        <v>1810000</v>
      </c>
      <c r="E128" s="3">
        <v>535</v>
      </c>
    </row>
    <row r="129" spans="2:5" x14ac:dyDescent="0.3">
      <c r="B129" s="5">
        <v>128</v>
      </c>
      <c r="C129" s="3">
        <v>42</v>
      </c>
      <c r="D129" s="4">
        <v>2210000</v>
      </c>
      <c r="E129" s="3">
        <v>782</v>
      </c>
    </row>
    <row r="130" spans="2:5" x14ac:dyDescent="0.3">
      <c r="B130" s="5">
        <v>129</v>
      </c>
      <c r="C130" s="3">
        <v>27</v>
      </c>
      <c r="D130" s="4">
        <v>1810000</v>
      </c>
      <c r="E130" s="3">
        <v>844</v>
      </c>
    </row>
    <row r="131" spans="2:5" x14ac:dyDescent="0.3">
      <c r="B131" s="5">
        <v>130</v>
      </c>
      <c r="C131" s="3">
        <v>42</v>
      </c>
      <c r="D131" s="4">
        <v>1420000</v>
      </c>
      <c r="E131" s="3">
        <v>765</v>
      </c>
    </row>
    <row r="132" spans="2:5" x14ac:dyDescent="0.3">
      <c r="B132" s="5">
        <v>131</v>
      </c>
      <c r="C132" s="3">
        <v>50</v>
      </c>
      <c r="D132" s="4">
        <v>610000</v>
      </c>
      <c r="E132" s="3">
        <v>786</v>
      </c>
    </row>
    <row r="133" spans="2:5" x14ac:dyDescent="0.3">
      <c r="B133" s="5">
        <v>132</v>
      </c>
      <c r="C133" s="3">
        <v>32</v>
      </c>
      <c r="D133" s="4">
        <v>2410000</v>
      </c>
      <c r="E133" s="3">
        <v>576</v>
      </c>
    </row>
    <row r="134" spans="2:5" x14ac:dyDescent="0.3">
      <c r="B134" s="5">
        <v>133</v>
      </c>
      <c r="C134" s="3">
        <v>60</v>
      </c>
      <c r="D134" s="4">
        <v>1690000</v>
      </c>
      <c r="E134" s="3">
        <v>554</v>
      </c>
    </row>
    <row r="135" spans="2:5" x14ac:dyDescent="0.3">
      <c r="B135" s="5">
        <v>134</v>
      </c>
      <c r="C135" s="3">
        <v>46</v>
      </c>
      <c r="D135" s="4">
        <v>1840000</v>
      </c>
      <c r="E135" s="3">
        <v>798</v>
      </c>
    </row>
    <row r="136" spans="2:5" x14ac:dyDescent="0.3">
      <c r="B136" s="5">
        <v>135</v>
      </c>
      <c r="C136" s="3">
        <v>35</v>
      </c>
      <c r="D136" s="4">
        <v>1590000</v>
      </c>
      <c r="E136" s="3">
        <v>548</v>
      </c>
    </row>
    <row r="137" spans="2:5" x14ac:dyDescent="0.3">
      <c r="B137" s="5">
        <v>136</v>
      </c>
      <c r="C137" s="3">
        <v>56</v>
      </c>
      <c r="D137" s="4">
        <v>1700000</v>
      </c>
      <c r="E137" s="3">
        <v>533</v>
      </c>
    </row>
    <row r="138" spans="2:5" x14ac:dyDescent="0.3">
      <c r="B138" s="5">
        <v>137</v>
      </c>
      <c r="C138" s="3">
        <v>54</v>
      </c>
      <c r="D138" s="4">
        <v>2280000</v>
      </c>
      <c r="E138" s="3">
        <v>634</v>
      </c>
    </row>
    <row r="139" spans="2:5" x14ac:dyDescent="0.3">
      <c r="B139" s="5">
        <v>138</v>
      </c>
      <c r="C139" s="3">
        <v>34</v>
      </c>
      <c r="D139" s="4">
        <v>2240000</v>
      </c>
      <c r="E139" s="3">
        <v>544</v>
      </c>
    </row>
    <row r="140" spans="2:5" x14ac:dyDescent="0.3">
      <c r="B140" s="5">
        <v>139</v>
      </c>
      <c r="C140" s="3">
        <v>57</v>
      </c>
      <c r="D140" s="4">
        <v>1120000</v>
      </c>
      <c r="E140" s="3">
        <v>834</v>
      </c>
    </row>
    <row r="141" spans="2:5" x14ac:dyDescent="0.3">
      <c r="B141" s="5">
        <v>140</v>
      </c>
      <c r="C141" s="3">
        <v>52</v>
      </c>
      <c r="D141" s="4">
        <v>2490000</v>
      </c>
      <c r="E141" s="3">
        <v>657</v>
      </c>
    </row>
    <row r="142" spans="2:5" x14ac:dyDescent="0.3">
      <c r="B142" s="5">
        <v>141</v>
      </c>
      <c r="C142" s="3">
        <v>61</v>
      </c>
      <c r="D142" s="4">
        <v>550000</v>
      </c>
      <c r="E142" s="3">
        <v>533</v>
      </c>
    </row>
    <row r="143" spans="2:5" x14ac:dyDescent="0.3">
      <c r="B143" s="5">
        <v>142</v>
      </c>
      <c r="C143" s="3">
        <v>38</v>
      </c>
      <c r="D143" s="4">
        <v>1160000</v>
      </c>
      <c r="E143" s="3">
        <v>744</v>
      </c>
    </row>
    <row r="144" spans="2:5" x14ac:dyDescent="0.3">
      <c r="B144" s="5">
        <v>143</v>
      </c>
      <c r="C144" s="3">
        <v>28</v>
      </c>
      <c r="D144" s="4">
        <v>2190000</v>
      </c>
      <c r="E144" s="3">
        <v>778</v>
      </c>
    </row>
    <row r="145" spans="2:5" x14ac:dyDescent="0.3">
      <c r="B145" s="5">
        <v>144</v>
      </c>
      <c r="C145" s="3">
        <v>25</v>
      </c>
      <c r="D145" s="4">
        <v>2420000</v>
      </c>
      <c r="E145" s="3">
        <v>792</v>
      </c>
    </row>
    <row r="146" spans="2:5" x14ac:dyDescent="0.3">
      <c r="B146" s="5">
        <v>145</v>
      </c>
      <c r="C146" s="3">
        <v>38</v>
      </c>
      <c r="D146" s="4">
        <v>1630000</v>
      </c>
      <c r="E146" s="3">
        <v>803</v>
      </c>
    </row>
    <row r="147" spans="2:5" x14ac:dyDescent="0.3">
      <c r="B147" s="5">
        <v>146</v>
      </c>
      <c r="C147" s="3">
        <v>25</v>
      </c>
      <c r="D147" s="4">
        <v>1920000</v>
      </c>
      <c r="E147" s="3">
        <v>817</v>
      </c>
    </row>
    <row r="148" spans="2:5" x14ac:dyDescent="0.3">
      <c r="B148" s="5">
        <v>147</v>
      </c>
      <c r="C148" s="3">
        <v>32</v>
      </c>
      <c r="D148" s="4">
        <v>2300000</v>
      </c>
      <c r="E148" s="3">
        <v>572</v>
      </c>
    </row>
    <row r="149" spans="2:5" x14ac:dyDescent="0.3">
      <c r="B149" s="5">
        <v>148</v>
      </c>
      <c r="C149" s="3">
        <v>68</v>
      </c>
      <c r="D149" s="4">
        <v>1960000</v>
      </c>
      <c r="E149" s="3">
        <v>572</v>
      </c>
    </row>
    <row r="150" spans="2:5" x14ac:dyDescent="0.3">
      <c r="B150" s="5">
        <v>149</v>
      </c>
      <c r="C150" s="3">
        <v>30</v>
      </c>
      <c r="D150" s="4">
        <v>1130000</v>
      </c>
      <c r="E150" s="3">
        <v>820</v>
      </c>
    </row>
    <row r="151" spans="2:5" x14ac:dyDescent="0.3">
      <c r="B151" s="5">
        <v>150</v>
      </c>
      <c r="C151" s="3">
        <v>44</v>
      </c>
      <c r="D151" s="4">
        <v>1010000</v>
      </c>
      <c r="E151" s="3">
        <v>751</v>
      </c>
    </row>
    <row r="152" spans="2:5" x14ac:dyDescent="0.3">
      <c r="B152" s="5">
        <v>151</v>
      </c>
      <c r="C152" s="3">
        <v>35</v>
      </c>
      <c r="D152" s="4">
        <v>660000</v>
      </c>
      <c r="E152" s="3">
        <v>819</v>
      </c>
    </row>
    <row r="153" spans="2:5" x14ac:dyDescent="0.3">
      <c r="B153" s="5">
        <v>152</v>
      </c>
      <c r="C153" s="3">
        <v>21</v>
      </c>
      <c r="D153" s="4">
        <v>1490000</v>
      </c>
      <c r="E153" s="3">
        <v>701</v>
      </c>
    </row>
    <row r="154" spans="2:5" x14ac:dyDescent="0.3">
      <c r="B154" s="5">
        <v>153</v>
      </c>
      <c r="C154" s="3">
        <v>67</v>
      </c>
      <c r="D154" s="4">
        <v>1720000</v>
      </c>
      <c r="E154" s="3">
        <v>837</v>
      </c>
    </row>
    <row r="155" spans="2:5" x14ac:dyDescent="0.3">
      <c r="B155" s="5">
        <v>154</v>
      </c>
      <c r="C155" s="3">
        <v>33</v>
      </c>
      <c r="D155" s="4">
        <v>1850000</v>
      </c>
      <c r="E155" s="3">
        <v>583</v>
      </c>
    </row>
    <row r="156" spans="2:5" x14ac:dyDescent="0.3">
      <c r="B156" s="5">
        <v>155</v>
      </c>
      <c r="C156" s="3">
        <v>62</v>
      </c>
      <c r="D156" s="4">
        <v>1560000</v>
      </c>
      <c r="E156" s="3">
        <v>759</v>
      </c>
    </row>
    <row r="157" spans="2:5" x14ac:dyDescent="0.3">
      <c r="B157" s="5">
        <v>156</v>
      </c>
      <c r="C157" s="3">
        <v>31</v>
      </c>
      <c r="D157" s="4">
        <v>1160000</v>
      </c>
      <c r="E157" s="3">
        <v>662</v>
      </c>
    </row>
    <row r="158" spans="2:5" x14ac:dyDescent="0.3">
      <c r="B158" s="5">
        <v>157</v>
      </c>
      <c r="C158" s="3">
        <v>28</v>
      </c>
      <c r="D158" s="4">
        <v>650000</v>
      </c>
      <c r="E158" s="3">
        <v>561</v>
      </c>
    </row>
    <row r="159" spans="2:5" x14ac:dyDescent="0.3">
      <c r="B159" s="5">
        <v>158</v>
      </c>
      <c r="C159" s="3">
        <v>32</v>
      </c>
      <c r="D159" s="4">
        <v>1610000</v>
      </c>
      <c r="E159" s="3">
        <v>753</v>
      </c>
    </row>
    <row r="160" spans="2:5" x14ac:dyDescent="0.3">
      <c r="B160" s="5">
        <v>159</v>
      </c>
      <c r="C160" s="3">
        <v>62</v>
      </c>
      <c r="D160" s="4">
        <v>730000</v>
      </c>
      <c r="E160" s="3">
        <v>643</v>
      </c>
    </row>
    <row r="161" spans="2:5" x14ac:dyDescent="0.3">
      <c r="B161" s="5">
        <v>160</v>
      </c>
      <c r="C161" s="3">
        <v>31</v>
      </c>
      <c r="D161" s="4">
        <v>2440000</v>
      </c>
      <c r="E161" s="3">
        <v>570</v>
      </c>
    </row>
    <row r="162" spans="2:5" x14ac:dyDescent="0.3">
      <c r="B162" s="5">
        <v>161</v>
      </c>
      <c r="C162" s="3">
        <v>46</v>
      </c>
      <c r="D162" s="4">
        <v>1620000</v>
      </c>
      <c r="E162" s="3">
        <v>647</v>
      </c>
    </row>
    <row r="163" spans="2:5" x14ac:dyDescent="0.3">
      <c r="B163" s="5">
        <v>162</v>
      </c>
      <c r="C163" s="3">
        <v>33</v>
      </c>
      <c r="D163" s="4">
        <v>1060000</v>
      </c>
      <c r="E163" s="3">
        <v>623</v>
      </c>
    </row>
    <row r="164" spans="2:5" x14ac:dyDescent="0.3">
      <c r="B164" s="5">
        <v>163</v>
      </c>
      <c r="C164" s="3">
        <v>26</v>
      </c>
      <c r="D164" s="4">
        <v>2470000</v>
      </c>
      <c r="E164" s="3">
        <v>658</v>
      </c>
    </row>
    <row r="165" spans="2:5" x14ac:dyDescent="0.3">
      <c r="B165" s="5">
        <v>164</v>
      </c>
      <c r="C165" s="3">
        <v>25</v>
      </c>
      <c r="D165" s="4">
        <v>740000</v>
      </c>
      <c r="E165" s="3">
        <v>576</v>
      </c>
    </row>
    <row r="166" spans="2:5" x14ac:dyDescent="0.3">
      <c r="B166" s="5">
        <v>165</v>
      </c>
      <c r="C166" s="3">
        <v>53</v>
      </c>
      <c r="D166" s="4">
        <v>1090000</v>
      </c>
      <c r="E166" s="3">
        <v>792</v>
      </c>
    </row>
    <row r="167" spans="2:5" x14ac:dyDescent="0.3">
      <c r="B167" s="5">
        <v>166</v>
      </c>
      <c r="C167" s="3">
        <v>53</v>
      </c>
      <c r="D167" s="4">
        <v>670000</v>
      </c>
      <c r="E167" s="3">
        <v>666</v>
      </c>
    </row>
    <row r="168" spans="2:5" x14ac:dyDescent="0.3">
      <c r="B168" s="5">
        <v>167</v>
      </c>
      <c r="C168" s="3">
        <v>27</v>
      </c>
      <c r="D168" s="4">
        <v>2040000</v>
      </c>
      <c r="E168" s="3">
        <v>814</v>
      </c>
    </row>
    <row r="169" spans="2:5" x14ac:dyDescent="0.3">
      <c r="B169" s="5">
        <v>168</v>
      </c>
      <c r="C169" s="3">
        <v>28</v>
      </c>
      <c r="D169" s="4">
        <v>580000</v>
      </c>
      <c r="E169" s="3">
        <v>544</v>
      </c>
    </row>
    <row r="170" spans="2:5" x14ac:dyDescent="0.3">
      <c r="B170" s="5">
        <v>169</v>
      </c>
      <c r="C170" s="3">
        <v>46</v>
      </c>
      <c r="D170" s="4">
        <v>1750000</v>
      </c>
      <c r="E170" s="3">
        <v>816</v>
      </c>
    </row>
    <row r="171" spans="2:5" x14ac:dyDescent="0.3">
      <c r="B171" s="5">
        <v>170</v>
      </c>
      <c r="C171" s="3">
        <v>26</v>
      </c>
      <c r="D171" s="4">
        <v>590000</v>
      </c>
      <c r="E171" s="3">
        <v>563</v>
      </c>
    </row>
    <row r="172" spans="2:5" x14ac:dyDescent="0.3">
      <c r="B172" s="5">
        <v>171</v>
      </c>
      <c r="C172" s="3">
        <v>47</v>
      </c>
      <c r="D172" s="4">
        <v>1610000</v>
      </c>
      <c r="E172" s="3">
        <v>692</v>
      </c>
    </row>
    <row r="173" spans="2:5" x14ac:dyDescent="0.3">
      <c r="B173" s="5">
        <v>172</v>
      </c>
      <c r="C173" s="3">
        <v>58</v>
      </c>
      <c r="D173" s="4">
        <v>1170000</v>
      </c>
      <c r="E173" s="3">
        <v>608</v>
      </c>
    </row>
    <row r="174" spans="2:5" x14ac:dyDescent="0.3">
      <c r="B174" s="5">
        <v>173</v>
      </c>
      <c r="C174" s="3">
        <v>40</v>
      </c>
      <c r="D174" s="4">
        <v>1210000</v>
      </c>
      <c r="E174" s="3">
        <v>819</v>
      </c>
    </row>
    <row r="175" spans="2:5" x14ac:dyDescent="0.3">
      <c r="B175" s="5">
        <v>174</v>
      </c>
      <c r="C175" s="3">
        <v>29</v>
      </c>
      <c r="D175" s="4">
        <v>2460000</v>
      </c>
      <c r="E175" s="3">
        <v>602</v>
      </c>
    </row>
    <row r="176" spans="2:5" x14ac:dyDescent="0.3">
      <c r="B176" s="5">
        <v>175</v>
      </c>
      <c r="C176" s="3">
        <v>38</v>
      </c>
      <c r="D176" s="4">
        <v>1530000</v>
      </c>
      <c r="E176" s="3">
        <v>703</v>
      </c>
    </row>
    <row r="177" spans="2:5" x14ac:dyDescent="0.3">
      <c r="B177" s="5">
        <v>176</v>
      </c>
      <c r="C177" s="3">
        <v>68</v>
      </c>
      <c r="D177" s="4">
        <v>1410000</v>
      </c>
      <c r="E177" s="3">
        <v>819</v>
      </c>
    </row>
    <row r="178" spans="2:5" x14ac:dyDescent="0.3">
      <c r="B178" s="5">
        <v>177</v>
      </c>
      <c r="C178" s="3">
        <v>55</v>
      </c>
      <c r="D178" s="4">
        <v>1250000</v>
      </c>
      <c r="E178" s="3">
        <v>774</v>
      </c>
    </row>
    <row r="179" spans="2:5" x14ac:dyDescent="0.3">
      <c r="B179" s="5">
        <v>178</v>
      </c>
      <c r="C179" s="3">
        <v>53</v>
      </c>
      <c r="D179" s="4">
        <v>590000</v>
      </c>
      <c r="E179" s="3">
        <v>602</v>
      </c>
    </row>
    <row r="180" spans="2:5" x14ac:dyDescent="0.3">
      <c r="B180" s="5">
        <v>179</v>
      </c>
      <c r="C180" s="3">
        <v>26</v>
      </c>
      <c r="D180" s="4">
        <v>1100000</v>
      </c>
      <c r="E180" s="3">
        <v>567</v>
      </c>
    </row>
    <row r="181" spans="2:5" x14ac:dyDescent="0.3">
      <c r="B181" s="5">
        <v>180</v>
      </c>
      <c r="C181" s="3">
        <v>34</v>
      </c>
      <c r="D181" s="4">
        <v>1300000</v>
      </c>
      <c r="E181" s="3">
        <v>852</v>
      </c>
    </row>
    <row r="182" spans="2:5" x14ac:dyDescent="0.3">
      <c r="B182" s="5">
        <v>181</v>
      </c>
      <c r="C182" s="3">
        <v>68</v>
      </c>
      <c r="D182" s="4">
        <v>1400000</v>
      </c>
      <c r="E182" s="3">
        <v>579</v>
      </c>
    </row>
    <row r="183" spans="2:5" x14ac:dyDescent="0.3">
      <c r="B183" s="5">
        <v>182</v>
      </c>
      <c r="C183" s="3">
        <v>37</v>
      </c>
      <c r="D183" s="4">
        <v>2190000</v>
      </c>
      <c r="E183" s="3">
        <v>691</v>
      </c>
    </row>
    <row r="184" spans="2:5" x14ac:dyDescent="0.3">
      <c r="B184" s="5">
        <v>183</v>
      </c>
      <c r="C184" s="3">
        <v>65</v>
      </c>
      <c r="D184" s="4">
        <v>2170000</v>
      </c>
      <c r="E184" s="3">
        <v>578</v>
      </c>
    </row>
    <row r="185" spans="2:5" x14ac:dyDescent="0.3">
      <c r="B185" s="5">
        <v>184</v>
      </c>
      <c r="C185" s="3">
        <v>56</v>
      </c>
      <c r="D185" s="4">
        <v>560000</v>
      </c>
      <c r="E185" s="3">
        <v>760</v>
      </c>
    </row>
    <row r="186" spans="2:5" x14ac:dyDescent="0.3">
      <c r="B186" s="5">
        <v>185</v>
      </c>
      <c r="C186" s="3">
        <v>22</v>
      </c>
      <c r="D186" s="4">
        <v>580000</v>
      </c>
      <c r="E186" s="3">
        <v>676</v>
      </c>
    </row>
    <row r="187" spans="2:5" x14ac:dyDescent="0.3">
      <c r="B187" s="5">
        <v>186</v>
      </c>
      <c r="C187" s="3">
        <v>22</v>
      </c>
      <c r="D187" s="4">
        <v>2110000</v>
      </c>
      <c r="E187" s="3">
        <v>821</v>
      </c>
    </row>
    <row r="188" spans="2:5" x14ac:dyDescent="0.3">
      <c r="B188" s="5">
        <v>187</v>
      </c>
      <c r="C188" s="3">
        <v>29</v>
      </c>
      <c r="D188" s="4">
        <v>1110000</v>
      </c>
      <c r="E188" s="3">
        <v>528</v>
      </c>
    </row>
    <row r="189" spans="2:5" x14ac:dyDescent="0.3">
      <c r="B189" s="5">
        <v>188</v>
      </c>
      <c r="C189" s="3">
        <v>56</v>
      </c>
      <c r="D189" s="4">
        <v>1710000</v>
      </c>
      <c r="E189" s="3">
        <v>841</v>
      </c>
    </row>
    <row r="190" spans="2:5" x14ac:dyDescent="0.3">
      <c r="B190" s="5">
        <v>189</v>
      </c>
      <c r="C190" s="3">
        <v>37</v>
      </c>
      <c r="D190" s="4">
        <v>1930000</v>
      </c>
      <c r="E190" s="3">
        <v>611</v>
      </c>
    </row>
    <row r="191" spans="2:5" x14ac:dyDescent="0.3">
      <c r="B191" s="5">
        <v>190</v>
      </c>
      <c r="C191" s="3">
        <v>22</v>
      </c>
      <c r="D191" s="4">
        <v>1540000</v>
      </c>
      <c r="E191" s="3">
        <v>800</v>
      </c>
    </row>
    <row r="192" spans="2:5" x14ac:dyDescent="0.3">
      <c r="B192" s="5">
        <v>191</v>
      </c>
      <c r="C192" s="3">
        <v>41</v>
      </c>
      <c r="D192" s="4">
        <v>1810000</v>
      </c>
      <c r="E192" s="3">
        <v>822</v>
      </c>
    </row>
    <row r="193" spans="2:5" x14ac:dyDescent="0.3">
      <c r="B193" s="5">
        <v>192</v>
      </c>
      <c r="C193" s="3">
        <v>24</v>
      </c>
      <c r="D193" s="4">
        <v>1410000</v>
      </c>
      <c r="E193" s="3">
        <v>752</v>
      </c>
    </row>
    <row r="194" spans="2:5" x14ac:dyDescent="0.3">
      <c r="B194" s="5">
        <v>193</v>
      </c>
      <c r="C194" s="3">
        <v>60</v>
      </c>
      <c r="D194" s="4">
        <v>2350000</v>
      </c>
      <c r="E194" s="3">
        <v>579</v>
      </c>
    </row>
    <row r="195" spans="2:5" x14ac:dyDescent="0.3">
      <c r="B195" s="5">
        <v>194</v>
      </c>
      <c r="C195" s="3">
        <v>44</v>
      </c>
      <c r="D195" s="4">
        <v>900000</v>
      </c>
      <c r="E195" s="3">
        <v>626</v>
      </c>
    </row>
    <row r="196" spans="2:5" x14ac:dyDescent="0.3">
      <c r="B196" s="5">
        <v>195</v>
      </c>
      <c r="C196" s="3">
        <v>68</v>
      </c>
      <c r="D196" s="4">
        <v>2010000</v>
      </c>
      <c r="E196" s="3">
        <v>822</v>
      </c>
    </row>
    <row r="197" spans="2:5" x14ac:dyDescent="0.3">
      <c r="B197" s="5">
        <v>196</v>
      </c>
      <c r="C197" s="3">
        <v>61</v>
      </c>
      <c r="D197" s="4">
        <v>1810000</v>
      </c>
      <c r="E197" s="3">
        <v>733</v>
      </c>
    </row>
    <row r="198" spans="2:5" x14ac:dyDescent="0.3">
      <c r="B198" s="5">
        <v>197</v>
      </c>
      <c r="C198" s="3">
        <v>24</v>
      </c>
      <c r="D198" s="4">
        <v>600000</v>
      </c>
      <c r="E198" s="3">
        <v>852</v>
      </c>
    </row>
    <row r="199" spans="2:5" x14ac:dyDescent="0.3">
      <c r="B199" s="5">
        <v>198</v>
      </c>
      <c r="C199" s="3">
        <v>25</v>
      </c>
      <c r="D199" s="4">
        <v>790000</v>
      </c>
      <c r="E199" s="3">
        <v>626</v>
      </c>
    </row>
    <row r="200" spans="2:5" x14ac:dyDescent="0.3">
      <c r="B200" s="5">
        <v>199</v>
      </c>
      <c r="C200" s="3">
        <v>53</v>
      </c>
      <c r="D200" s="4">
        <v>1360000</v>
      </c>
      <c r="E200" s="3">
        <v>833</v>
      </c>
    </row>
    <row r="201" spans="2:5" x14ac:dyDescent="0.3">
      <c r="B201" s="5">
        <v>200</v>
      </c>
      <c r="C201" s="3">
        <v>54</v>
      </c>
      <c r="D201" s="4">
        <v>1180000</v>
      </c>
      <c r="E201" s="3">
        <v>612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58F5-91C7-4CE5-A71D-A1CB6A99E493}">
  <dimension ref="C2:I97"/>
  <sheetViews>
    <sheetView showGridLines="0" workbookViewId="0">
      <selection activeCell="E33" sqref="E33"/>
    </sheetView>
  </sheetViews>
  <sheetFormatPr defaultRowHeight="14.4" x14ac:dyDescent="0.3"/>
  <cols>
    <col min="3" max="3" width="11.6640625" style="13" bestFit="1" customWidth="1"/>
    <col min="4" max="4" width="12.33203125" style="8" bestFit="1" customWidth="1"/>
    <col min="5" max="5" width="19.33203125" bestFit="1" customWidth="1"/>
    <col min="8" max="8" width="12.33203125" style="6" bestFit="1" customWidth="1"/>
    <col min="9" max="9" width="32.44140625" bestFit="1" customWidth="1"/>
  </cols>
  <sheetData>
    <row r="2" spans="3:9" x14ac:dyDescent="0.3">
      <c r="C2" s="14" t="s">
        <v>60</v>
      </c>
      <c r="D2" s="12" t="s">
        <v>61</v>
      </c>
      <c r="E2" s="10" t="s">
        <v>57</v>
      </c>
      <c r="H2" s="9" t="s">
        <v>54</v>
      </c>
      <c r="I2" s="10" t="s">
        <v>55</v>
      </c>
    </row>
    <row r="3" spans="3:9" x14ac:dyDescent="0.3">
      <c r="C3" s="15" t="s">
        <v>16</v>
      </c>
      <c r="D3" s="24" t="str">
        <f>TEXT(C3,"dd-MMM-YYYY")</f>
        <v>13-May-2020</v>
      </c>
      <c r="E3" s="7">
        <f>_xlfn.NUMBERVALUE(TEXT(VALUE(TEXT(D3,"d"))-VALUE(COUNTIFS($H$3:$H$97, "&gt;="&amp;TEXT(D3-DAY(D3)+1,"DD-mmm-YYyy"), $H$3:$H$97, "&lt;="&amp;D3)), "d"))</f>
        <v>8</v>
      </c>
      <c r="H3" s="11">
        <v>43835</v>
      </c>
      <c r="I3" s="3" t="s">
        <v>34</v>
      </c>
    </row>
    <row r="4" spans="3:9" x14ac:dyDescent="0.3">
      <c r="C4" s="15" t="s">
        <v>17</v>
      </c>
      <c r="D4" s="24" t="str">
        <f t="shared" ref="D4:D16" si="0">TEXT(C4,"dd-MMM-YYYY")</f>
        <v>20-Feb-2020</v>
      </c>
      <c r="E4" s="7">
        <f t="shared" ref="E4:E32" si="1">_xlfn.NUMBERVALUE(TEXT(VALUE(TEXT(D4,"d"))-VALUE(COUNTIFS($H$3:$H$97, "&gt;="&amp;TEXT(D4-DAY(D4)+1,"DD-mmm-YYyy"), $H$3:$H$97, "&lt;="&amp;D4)), "d"))</f>
        <v>15</v>
      </c>
      <c r="H4" s="11">
        <v>43841</v>
      </c>
      <c r="I4" s="3" t="s">
        <v>35</v>
      </c>
    </row>
    <row r="5" spans="3:9" x14ac:dyDescent="0.3">
      <c r="C5" s="15" t="s">
        <v>18</v>
      </c>
      <c r="D5" s="24" t="str">
        <f t="shared" si="0"/>
        <v>24-Jun-2020</v>
      </c>
      <c r="E5" s="7">
        <f t="shared" si="1"/>
        <v>20</v>
      </c>
      <c r="H5" s="11">
        <v>43842</v>
      </c>
      <c r="I5" s="3" t="s">
        <v>34</v>
      </c>
    </row>
    <row r="6" spans="3:9" x14ac:dyDescent="0.3">
      <c r="C6" s="15" t="s">
        <v>19</v>
      </c>
      <c r="D6" s="24" t="str">
        <f t="shared" si="0"/>
        <v>29-Feb-2020</v>
      </c>
      <c r="E6" s="7">
        <f t="shared" si="1"/>
        <v>21</v>
      </c>
      <c r="H6" s="11">
        <v>43849</v>
      </c>
      <c r="I6" s="3" t="s">
        <v>34</v>
      </c>
    </row>
    <row r="7" spans="3:9" x14ac:dyDescent="0.3">
      <c r="C7" s="15" t="s">
        <v>20</v>
      </c>
      <c r="D7" s="24" t="str">
        <f t="shared" si="0"/>
        <v>17-Dec-2020</v>
      </c>
      <c r="E7" s="7">
        <f t="shared" si="1"/>
        <v>14</v>
      </c>
      <c r="H7" s="11">
        <v>43855</v>
      </c>
      <c r="I7" s="3" t="s">
        <v>35</v>
      </c>
    </row>
    <row r="8" spans="3:9" x14ac:dyDescent="0.3">
      <c r="C8" s="15" t="s">
        <v>21</v>
      </c>
      <c r="D8" s="24" t="str">
        <f t="shared" si="0"/>
        <v>28-Dec-2020</v>
      </c>
      <c r="E8" s="7">
        <f t="shared" si="1"/>
        <v>21</v>
      </c>
      <c r="H8" s="11">
        <v>43856</v>
      </c>
      <c r="I8" s="3" t="s">
        <v>34</v>
      </c>
    </row>
    <row r="9" spans="3:9" x14ac:dyDescent="0.3">
      <c r="C9" s="15" t="s">
        <v>22</v>
      </c>
      <c r="D9" s="24" t="str">
        <f t="shared" si="0"/>
        <v>15-Nov-2020</v>
      </c>
      <c r="E9" s="7">
        <f t="shared" si="1"/>
        <v>11</v>
      </c>
      <c r="H9" s="11">
        <v>43863</v>
      </c>
      <c r="I9" s="3" t="s">
        <v>34</v>
      </c>
    </row>
    <row r="10" spans="3:9" x14ac:dyDescent="0.3">
      <c r="C10" s="15" t="s">
        <v>23</v>
      </c>
      <c r="D10" s="24" t="str">
        <f t="shared" si="0"/>
        <v>13-Oct-2020</v>
      </c>
      <c r="E10" s="7">
        <f t="shared" si="1"/>
        <v>9</v>
      </c>
      <c r="H10" s="11">
        <v>43869</v>
      </c>
      <c r="I10" s="3" t="s">
        <v>35</v>
      </c>
    </row>
    <row r="11" spans="3:9" x14ac:dyDescent="0.3">
      <c r="C11" s="15">
        <v>43841</v>
      </c>
      <c r="D11" s="24" t="str">
        <f t="shared" si="0"/>
        <v>11-Jan-2020</v>
      </c>
      <c r="E11" s="7">
        <f t="shared" si="1"/>
        <v>9</v>
      </c>
      <c r="H11" s="11">
        <v>43870</v>
      </c>
      <c r="I11" s="3" t="s">
        <v>34</v>
      </c>
    </row>
    <row r="12" spans="3:9" x14ac:dyDescent="0.3">
      <c r="C12" s="15" t="s">
        <v>24</v>
      </c>
      <c r="D12" s="24" t="str">
        <f t="shared" si="0"/>
        <v>29-Mar-2020</v>
      </c>
      <c r="E12" s="7">
        <f t="shared" si="1"/>
        <v>20</v>
      </c>
      <c r="H12" s="11">
        <v>43877</v>
      </c>
      <c r="I12" s="3" t="s">
        <v>34</v>
      </c>
    </row>
    <row r="13" spans="3:9" x14ac:dyDescent="0.3">
      <c r="C13" s="15" t="s">
        <v>25</v>
      </c>
      <c r="D13" s="24" t="str">
        <f t="shared" si="0"/>
        <v>16-Aug-2020</v>
      </c>
      <c r="E13" s="7">
        <f t="shared" si="1"/>
        <v>10</v>
      </c>
      <c r="H13" s="11">
        <v>43880</v>
      </c>
      <c r="I13" s="3" t="s">
        <v>36</v>
      </c>
    </row>
    <row r="14" spans="3:9" x14ac:dyDescent="0.3">
      <c r="C14" s="15" t="s">
        <v>26</v>
      </c>
      <c r="D14" s="24" t="str">
        <f t="shared" si="0"/>
        <v>25-Oct-2020</v>
      </c>
      <c r="E14" s="7">
        <f t="shared" si="1"/>
        <v>18</v>
      </c>
      <c r="H14" s="11">
        <v>43882</v>
      </c>
      <c r="I14" s="3" t="s">
        <v>37</v>
      </c>
    </row>
    <row r="15" spans="3:9" x14ac:dyDescent="0.3">
      <c r="C15" s="15" t="s">
        <v>27</v>
      </c>
      <c r="D15" s="24" t="str">
        <f t="shared" si="0"/>
        <v>27-Feb-2020</v>
      </c>
      <c r="E15" s="7">
        <f t="shared" si="1"/>
        <v>19</v>
      </c>
      <c r="H15" s="11">
        <v>43883</v>
      </c>
      <c r="I15" s="3" t="s">
        <v>35</v>
      </c>
    </row>
    <row r="16" spans="3:9" x14ac:dyDescent="0.3">
      <c r="C16" s="15" t="s">
        <v>28</v>
      </c>
      <c r="D16" s="24" t="str">
        <f t="shared" si="0"/>
        <v>20-Mar-2020</v>
      </c>
      <c r="E16" s="7">
        <f t="shared" si="1"/>
        <v>15</v>
      </c>
      <c r="H16" s="11">
        <v>43884</v>
      </c>
      <c r="I16" s="3" t="s">
        <v>34</v>
      </c>
    </row>
    <row r="17" spans="3:9" x14ac:dyDescent="0.3">
      <c r="C17" s="15">
        <v>43961</v>
      </c>
      <c r="D17" s="24" t="str">
        <f>TEXT(C17,"dd-MMM-YYYY")</f>
        <v>10-May-2020</v>
      </c>
      <c r="E17" s="7">
        <f t="shared" si="1"/>
        <v>5</v>
      </c>
      <c r="H17" s="11">
        <v>43891</v>
      </c>
      <c r="I17" s="3" t="s">
        <v>34</v>
      </c>
    </row>
    <row r="18" spans="3:9" x14ac:dyDescent="0.3">
      <c r="C18" s="15" t="s">
        <v>29</v>
      </c>
      <c r="D18" s="24" t="str">
        <f>TEXT(C18,"dd-MMM-YYYY")</f>
        <v>16-May-2020</v>
      </c>
      <c r="E18" s="7">
        <f t="shared" si="1"/>
        <v>11</v>
      </c>
      <c r="H18" s="11">
        <v>43898</v>
      </c>
      <c r="I18" s="3" t="s">
        <v>34</v>
      </c>
    </row>
    <row r="19" spans="3:9" x14ac:dyDescent="0.3">
      <c r="C19" s="15" t="s">
        <v>25</v>
      </c>
      <c r="D19" s="24" t="str">
        <f t="shared" ref="D19:D31" si="2">TEXT(C19,"dd-MMM-YYYY")</f>
        <v>16-Aug-2020</v>
      </c>
      <c r="E19" s="7">
        <f t="shared" si="1"/>
        <v>10</v>
      </c>
      <c r="H19" s="11">
        <v>43900</v>
      </c>
      <c r="I19" s="3" t="s">
        <v>38</v>
      </c>
    </row>
    <row r="20" spans="3:9" x14ac:dyDescent="0.3">
      <c r="C20" s="15">
        <v>43931</v>
      </c>
      <c r="D20" s="24" t="str">
        <f t="shared" si="2"/>
        <v>10-Apr-2020</v>
      </c>
      <c r="E20" s="7">
        <f t="shared" si="1"/>
        <v>5</v>
      </c>
      <c r="H20" s="11">
        <v>43904</v>
      </c>
      <c r="I20" s="3" t="s">
        <v>35</v>
      </c>
    </row>
    <row r="21" spans="3:9" x14ac:dyDescent="0.3">
      <c r="C21" s="15">
        <v>43992</v>
      </c>
      <c r="D21" s="24" t="str">
        <f t="shared" si="2"/>
        <v>10-Jun-2020</v>
      </c>
      <c r="E21" s="7">
        <f t="shared" si="1"/>
        <v>9</v>
      </c>
      <c r="H21" s="11">
        <v>43905</v>
      </c>
      <c r="I21" s="3" t="s">
        <v>34</v>
      </c>
    </row>
    <row r="22" spans="3:9" x14ac:dyDescent="0.3">
      <c r="C22" s="15">
        <v>43953</v>
      </c>
      <c r="D22" s="24" t="str">
        <f t="shared" si="2"/>
        <v>02-May-2020</v>
      </c>
      <c r="E22" s="7">
        <f t="shared" si="1"/>
        <v>1</v>
      </c>
      <c r="H22" s="11">
        <v>43912</v>
      </c>
      <c r="I22" s="3" t="s">
        <v>34</v>
      </c>
    </row>
    <row r="23" spans="3:9" x14ac:dyDescent="0.3">
      <c r="C23" s="15" t="s">
        <v>30</v>
      </c>
      <c r="D23" s="24" t="str">
        <f t="shared" si="2"/>
        <v>25-Nov-2020</v>
      </c>
      <c r="E23" s="7">
        <f t="shared" si="1"/>
        <v>19</v>
      </c>
      <c r="H23" s="11">
        <v>43915</v>
      </c>
      <c r="I23" s="3" t="s">
        <v>39</v>
      </c>
    </row>
    <row r="24" spans="3:9" x14ac:dyDescent="0.3">
      <c r="C24" s="15">
        <v>43863</v>
      </c>
      <c r="D24" s="24" t="str">
        <f t="shared" si="2"/>
        <v>02-Feb-2020</v>
      </c>
      <c r="E24" s="7">
        <f t="shared" si="1"/>
        <v>1</v>
      </c>
      <c r="H24" s="11">
        <v>43918</v>
      </c>
      <c r="I24" s="3" t="s">
        <v>35</v>
      </c>
    </row>
    <row r="25" spans="3:9" x14ac:dyDescent="0.3">
      <c r="C25" s="15">
        <v>44053</v>
      </c>
      <c r="D25" s="24" t="str">
        <f t="shared" si="2"/>
        <v>10-Aug-2020</v>
      </c>
      <c r="E25" s="7">
        <f t="shared" si="1"/>
        <v>6</v>
      </c>
      <c r="H25" s="11">
        <v>43919</v>
      </c>
      <c r="I25" s="3" t="s">
        <v>34</v>
      </c>
    </row>
    <row r="26" spans="3:9" x14ac:dyDescent="0.3">
      <c r="C26" s="15">
        <v>44109</v>
      </c>
      <c r="D26" s="24" t="str">
        <f t="shared" si="2"/>
        <v>05-Oct-2020</v>
      </c>
      <c r="E26" s="7">
        <f t="shared" si="1"/>
        <v>3</v>
      </c>
      <c r="H26" s="11">
        <v>43922</v>
      </c>
      <c r="I26" s="3" t="s">
        <v>40</v>
      </c>
    </row>
    <row r="27" spans="3:9" x14ac:dyDescent="0.3">
      <c r="C27" s="15" t="s">
        <v>31</v>
      </c>
      <c r="D27" s="24" t="str">
        <f t="shared" si="2"/>
        <v>26-Jun-2020</v>
      </c>
      <c r="E27" s="7">
        <f t="shared" si="1"/>
        <v>22</v>
      </c>
      <c r="H27" s="11">
        <v>43923</v>
      </c>
      <c r="I27" s="3" t="s">
        <v>41</v>
      </c>
    </row>
    <row r="28" spans="3:9" x14ac:dyDescent="0.3">
      <c r="C28" s="15" t="s">
        <v>32</v>
      </c>
      <c r="D28" s="24" t="str">
        <f t="shared" si="2"/>
        <v>13-Mar-2020</v>
      </c>
      <c r="E28" s="7">
        <f t="shared" si="1"/>
        <v>10</v>
      </c>
      <c r="H28" s="11">
        <v>43926</v>
      </c>
      <c r="I28" s="3" t="s">
        <v>34</v>
      </c>
    </row>
    <row r="29" spans="3:9" x14ac:dyDescent="0.3">
      <c r="C29" s="15" t="s">
        <v>31</v>
      </c>
      <c r="D29" s="24" t="str">
        <f t="shared" si="2"/>
        <v>26-Jun-2020</v>
      </c>
      <c r="E29" s="7">
        <f t="shared" si="1"/>
        <v>22</v>
      </c>
      <c r="H29" s="11">
        <v>43927</v>
      </c>
      <c r="I29" s="3" t="s">
        <v>42</v>
      </c>
    </row>
    <row r="30" spans="3:9" x14ac:dyDescent="0.3">
      <c r="C30" s="15">
        <v>43924</v>
      </c>
      <c r="D30" s="24" t="str">
        <f t="shared" si="2"/>
        <v>03-Apr-2020</v>
      </c>
      <c r="E30" s="7">
        <f t="shared" si="1"/>
        <v>1</v>
      </c>
      <c r="H30" s="11">
        <v>43931</v>
      </c>
      <c r="I30" s="3" t="s">
        <v>43</v>
      </c>
    </row>
    <row r="31" spans="3:9" x14ac:dyDescent="0.3">
      <c r="C31" s="15" t="s">
        <v>33</v>
      </c>
      <c r="D31" s="24" t="str">
        <f t="shared" si="2"/>
        <v>22-Jul-2020</v>
      </c>
      <c r="E31" s="7">
        <f t="shared" si="1"/>
        <v>18</v>
      </c>
      <c r="H31" s="11">
        <v>43932</v>
      </c>
      <c r="I31" s="3" t="s">
        <v>35</v>
      </c>
    </row>
    <row r="32" spans="3:9" x14ac:dyDescent="0.3">
      <c r="C32" s="15">
        <v>44079</v>
      </c>
      <c r="D32" s="24" t="str">
        <f>TEXT(C32,"dd-MMM-YYYY")</f>
        <v>05-Sep-2020</v>
      </c>
      <c r="E32" s="7">
        <f t="shared" si="1"/>
        <v>5</v>
      </c>
      <c r="H32" s="11">
        <v>43933</v>
      </c>
      <c r="I32" s="3" t="s">
        <v>34</v>
      </c>
    </row>
    <row r="33" spans="8:9" x14ac:dyDescent="0.3">
      <c r="H33" s="11">
        <v>43935</v>
      </c>
      <c r="I33" s="3" t="s">
        <v>44</v>
      </c>
    </row>
    <row r="34" spans="8:9" x14ac:dyDescent="0.3">
      <c r="H34" s="11">
        <v>43940</v>
      </c>
      <c r="I34" s="3" t="s">
        <v>34</v>
      </c>
    </row>
    <row r="35" spans="8:9" x14ac:dyDescent="0.3">
      <c r="H35" s="11">
        <v>43946</v>
      </c>
      <c r="I35" s="3" t="s">
        <v>35</v>
      </c>
    </row>
    <row r="36" spans="8:9" x14ac:dyDescent="0.3">
      <c r="H36" s="11">
        <v>43947</v>
      </c>
      <c r="I36" s="3" t="s">
        <v>34</v>
      </c>
    </row>
    <row r="37" spans="8:9" x14ac:dyDescent="0.3">
      <c r="H37" s="11">
        <v>43952</v>
      </c>
      <c r="I37" s="3" t="s">
        <v>56</v>
      </c>
    </row>
    <row r="38" spans="8:9" x14ac:dyDescent="0.3">
      <c r="H38" s="11">
        <v>43954</v>
      </c>
      <c r="I38" s="3" t="s">
        <v>34</v>
      </c>
    </row>
    <row r="39" spans="8:9" x14ac:dyDescent="0.3">
      <c r="H39" s="11">
        <v>43958</v>
      </c>
      <c r="I39" s="3" t="s">
        <v>45</v>
      </c>
    </row>
    <row r="40" spans="8:9" x14ac:dyDescent="0.3">
      <c r="H40" s="11">
        <v>43960</v>
      </c>
      <c r="I40" s="3" t="s">
        <v>35</v>
      </c>
    </row>
    <row r="41" spans="8:9" x14ac:dyDescent="0.3">
      <c r="H41" s="11">
        <v>43961</v>
      </c>
      <c r="I41" s="3" t="s">
        <v>34</v>
      </c>
    </row>
    <row r="42" spans="8:9" x14ac:dyDescent="0.3">
      <c r="H42" s="11">
        <v>43968</v>
      </c>
      <c r="I42" s="3" t="s">
        <v>34</v>
      </c>
    </row>
    <row r="43" spans="8:9" x14ac:dyDescent="0.3">
      <c r="H43" s="11">
        <v>43974</v>
      </c>
      <c r="I43" s="3" t="s">
        <v>35</v>
      </c>
    </row>
    <row r="44" spans="8:9" x14ac:dyDescent="0.3">
      <c r="H44" s="11">
        <v>43975</v>
      </c>
      <c r="I44" s="3" t="s">
        <v>34</v>
      </c>
    </row>
    <row r="45" spans="8:9" x14ac:dyDescent="0.3">
      <c r="H45" s="11">
        <v>43976</v>
      </c>
      <c r="I45" s="3" t="s">
        <v>46</v>
      </c>
    </row>
    <row r="46" spans="8:9" x14ac:dyDescent="0.3">
      <c r="H46" s="11">
        <v>43982</v>
      </c>
      <c r="I46" s="3" t="s">
        <v>34</v>
      </c>
    </row>
    <row r="47" spans="8:9" x14ac:dyDescent="0.3">
      <c r="H47" s="11">
        <v>43989</v>
      </c>
      <c r="I47" s="3" t="s">
        <v>34</v>
      </c>
    </row>
    <row r="48" spans="8:9" x14ac:dyDescent="0.3">
      <c r="H48" s="11">
        <v>43995</v>
      </c>
      <c r="I48" s="3" t="s">
        <v>35</v>
      </c>
    </row>
    <row r="49" spans="8:9" x14ac:dyDescent="0.3">
      <c r="H49" s="11">
        <v>43996</v>
      </c>
      <c r="I49" s="3" t="s">
        <v>34</v>
      </c>
    </row>
    <row r="50" spans="8:9" x14ac:dyDescent="0.3">
      <c r="H50" s="11">
        <v>44003</v>
      </c>
      <c r="I50" s="3" t="s">
        <v>34</v>
      </c>
    </row>
    <row r="51" spans="8:9" x14ac:dyDescent="0.3">
      <c r="H51" s="11">
        <v>44009</v>
      </c>
      <c r="I51" s="3" t="s">
        <v>35</v>
      </c>
    </row>
    <row r="52" spans="8:9" x14ac:dyDescent="0.3">
      <c r="H52" s="11">
        <v>44010</v>
      </c>
      <c r="I52" s="3" t="s">
        <v>34</v>
      </c>
    </row>
    <row r="53" spans="8:9" x14ac:dyDescent="0.3">
      <c r="H53" s="11">
        <v>44017</v>
      </c>
      <c r="I53" s="3" t="s">
        <v>34</v>
      </c>
    </row>
    <row r="54" spans="8:9" x14ac:dyDescent="0.3">
      <c r="H54" s="11">
        <v>44023</v>
      </c>
      <c r="I54" s="3" t="s">
        <v>35</v>
      </c>
    </row>
    <row r="55" spans="8:9" x14ac:dyDescent="0.3">
      <c r="H55" s="11">
        <v>44024</v>
      </c>
      <c r="I55" s="3" t="s">
        <v>34</v>
      </c>
    </row>
    <row r="56" spans="8:9" x14ac:dyDescent="0.3">
      <c r="H56" s="11">
        <v>44031</v>
      </c>
      <c r="I56" s="3" t="s">
        <v>34</v>
      </c>
    </row>
    <row r="57" spans="8:9" x14ac:dyDescent="0.3">
      <c r="H57" s="11">
        <v>44037</v>
      </c>
      <c r="I57" s="3" t="s">
        <v>35</v>
      </c>
    </row>
    <row r="58" spans="8:9" x14ac:dyDescent="0.3">
      <c r="H58" s="11">
        <v>44038</v>
      </c>
      <c r="I58" s="3" t="s">
        <v>34</v>
      </c>
    </row>
    <row r="59" spans="8:9" x14ac:dyDescent="0.3">
      <c r="H59" s="11">
        <v>44044</v>
      </c>
      <c r="I59" s="3" t="s">
        <v>47</v>
      </c>
    </row>
    <row r="60" spans="8:9" x14ac:dyDescent="0.3">
      <c r="H60" s="11">
        <v>44045</v>
      </c>
      <c r="I60" s="3" t="s">
        <v>34</v>
      </c>
    </row>
    <row r="61" spans="8:9" x14ac:dyDescent="0.3">
      <c r="H61" s="11">
        <v>44051</v>
      </c>
      <c r="I61" s="3" t="s">
        <v>35</v>
      </c>
    </row>
    <row r="62" spans="8:9" x14ac:dyDescent="0.3">
      <c r="H62" s="11">
        <v>44052</v>
      </c>
      <c r="I62" s="3" t="s">
        <v>34</v>
      </c>
    </row>
    <row r="63" spans="8:9" x14ac:dyDescent="0.3">
      <c r="H63" s="11">
        <v>44058</v>
      </c>
      <c r="I63" s="3" t="s">
        <v>48</v>
      </c>
    </row>
    <row r="64" spans="8:9" x14ac:dyDescent="0.3">
      <c r="H64" s="11">
        <v>44059</v>
      </c>
      <c r="I64" s="3" t="s">
        <v>34</v>
      </c>
    </row>
    <row r="65" spans="8:9" x14ac:dyDescent="0.3">
      <c r="H65" s="11">
        <v>44065</v>
      </c>
      <c r="I65" s="3" t="s">
        <v>35</v>
      </c>
    </row>
    <row r="66" spans="8:9" x14ac:dyDescent="0.3">
      <c r="H66" s="11">
        <v>44066</v>
      </c>
      <c r="I66" s="3" t="s">
        <v>34</v>
      </c>
    </row>
    <row r="67" spans="8:9" x14ac:dyDescent="0.3">
      <c r="H67" s="11">
        <v>44073</v>
      </c>
      <c r="I67" s="3" t="s">
        <v>34</v>
      </c>
    </row>
    <row r="68" spans="8:9" x14ac:dyDescent="0.3">
      <c r="H68" s="11">
        <v>44080</v>
      </c>
      <c r="I68" s="3" t="s">
        <v>34</v>
      </c>
    </row>
    <row r="69" spans="8:9" x14ac:dyDescent="0.3">
      <c r="H69" s="11">
        <v>44086</v>
      </c>
      <c r="I69" s="3" t="s">
        <v>35</v>
      </c>
    </row>
    <row r="70" spans="8:9" x14ac:dyDescent="0.3">
      <c r="H70" s="11">
        <v>44087</v>
      </c>
      <c r="I70" s="3" t="s">
        <v>34</v>
      </c>
    </row>
    <row r="71" spans="8:9" x14ac:dyDescent="0.3">
      <c r="H71" s="11">
        <v>44094</v>
      </c>
      <c r="I71" s="3" t="s">
        <v>34</v>
      </c>
    </row>
    <row r="72" spans="8:9" x14ac:dyDescent="0.3">
      <c r="H72" s="11">
        <v>44100</v>
      </c>
      <c r="I72" s="3" t="s">
        <v>35</v>
      </c>
    </row>
    <row r="73" spans="8:9" x14ac:dyDescent="0.3">
      <c r="H73" s="11">
        <v>44101</v>
      </c>
      <c r="I73" s="3" t="s">
        <v>34</v>
      </c>
    </row>
    <row r="74" spans="8:9" x14ac:dyDescent="0.3">
      <c r="H74" s="11">
        <v>44106</v>
      </c>
      <c r="I74" s="3" t="s">
        <v>49</v>
      </c>
    </row>
    <row r="75" spans="8:9" x14ac:dyDescent="0.3">
      <c r="H75" s="11">
        <v>44108</v>
      </c>
      <c r="I75" s="3" t="s">
        <v>34</v>
      </c>
    </row>
    <row r="76" spans="8:9" x14ac:dyDescent="0.3">
      <c r="H76" s="11">
        <v>44114</v>
      </c>
      <c r="I76" s="3" t="s">
        <v>35</v>
      </c>
    </row>
    <row r="77" spans="8:9" x14ac:dyDescent="0.3">
      <c r="H77" s="11">
        <v>44115</v>
      </c>
      <c r="I77" s="3" t="s">
        <v>34</v>
      </c>
    </row>
    <row r="78" spans="8:9" x14ac:dyDescent="0.3">
      <c r="H78" s="11">
        <v>44122</v>
      </c>
      <c r="I78" s="3" t="s">
        <v>34</v>
      </c>
    </row>
    <row r="79" spans="8:9" x14ac:dyDescent="0.3">
      <c r="H79" s="11">
        <v>44128</v>
      </c>
      <c r="I79" s="3" t="s">
        <v>35</v>
      </c>
    </row>
    <row r="80" spans="8:9" x14ac:dyDescent="0.3">
      <c r="H80" s="11">
        <v>44129</v>
      </c>
      <c r="I80" s="3" t="s">
        <v>34</v>
      </c>
    </row>
    <row r="81" spans="8:9" x14ac:dyDescent="0.3">
      <c r="H81" s="11">
        <v>44134</v>
      </c>
      <c r="I81" s="3" t="s">
        <v>50</v>
      </c>
    </row>
    <row r="82" spans="8:9" x14ac:dyDescent="0.3">
      <c r="H82" s="11">
        <v>44136</v>
      </c>
      <c r="I82" s="3" t="s">
        <v>34</v>
      </c>
    </row>
    <row r="83" spans="8:9" x14ac:dyDescent="0.3">
      <c r="H83" s="11">
        <v>44143</v>
      </c>
      <c r="I83" s="3" t="s">
        <v>34</v>
      </c>
    </row>
    <row r="84" spans="8:9" x14ac:dyDescent="0.3">
      <c r="H84" s="11">
        <v>44149</v>
      </c>
      <c r="I84" s="3" t="s">
        <v>35</v>
      </c>
    </row>
    <row r="85" spans="8:9" x14ac:dyDescent="0.3">
      <c r="H85" s="11">
        <v>44150</v>
      </c>
      <c r="I85" s="3" t="s">
        <v>34</v>
      </c>
    </row>
    <row r="86" spans="8:9" x14ac:dyDescent="0.3">
      <c r="H86" s="11">
        <v>44151</v>
      </c>
      <c r="I86" s="3" t="s">
        <v>51</v>
      </c>
    </row>
    <row r="87" spans="8:9" x14ac:dyDescent="0.3">
      <c r="H87" s="11">
        <v>44157</v>
      </c>
      <c r="I87" s="3" t="s">
        <v>34</v>
      </c>
    </row>
    <row r="88" spans="8:9" x14ac:dyDescent="0.3">
      <c r="H88" s="11">
        <v>44163</v>
      </c>
      <c r="I88" s="3" t="s">
        <v>35</v>
      </c>
    </row>
    <row r="89" spans="8:9" x14ac:dyDescent="0.3">
      <c r="H89" s="11">
        <v>44164</v>
      </c>
      <c r="I89" s="3" t="s">
        <v>34</v>
      </c>
    </row>
    <row r="90" spans="8:9" x14ac:dyDescent="0.3">
      <c r="H90" s="11">
        <v>44165</v>
      </c>
      <c r="I90" s="3" t="s">
        <v>52</v>
      </c>
    </row>
    <row r="91" spans="8:9" x14ac:dyDescent="0.3">
      <c r="H91" s="11">
        <v>44171</v>
      </c>
      <c r="I91" s="3" t="s">
        <v>34</v>
      </c>
    </row>
    <row r="92" spans="8:9" x14ac:dyDescent="0.3">
      <c r="H92" s="11">
        <v>44177</v>
      </c>
      <c r="I92" s="3" t="s">
        <v>35</v>
      </c>
    </row>
    <row r="93" spans="8:9" x14ac:dyDescent="0.3">
      <c r="H93" s="11">
        <v>44178</v>
      </c>
      <c r="I93" s="3" t="s">
        <v>34</v>
      </c>
    </row>
    <row r="94" spans="8:9" x14ac:dyDescent="0.3">
      <c r="H94" s="11">
        <v>44185</v>
      </c>
      <c r="I94" s="3" t="s">
        <v>34</v>
      </c>
    </row>
    <row r="95" spans="8:9" x14ac:dyDescent="0.3">
      <c r="H95" s="11">
        <v>44190</v>
      </c>
      <c r="I95" s="3" t="s">
        <v>53</v>
      </c>
    </row>
    <row r="96" spans="8:9" x14ac:dyDescent="0.3">
      <c r="H96" s="11">
        <v>44191</v>
      </c>
      <c r="I96" s="3" t="s">
        <v>35</v>
      </c>
    </row>
    <row r="97" spans="8:9" x14ac:dyDescent="0.3">
      <c r="H97" s="11">
        <v>44192</v>
      </c>
      <c r="I97" s="3" t="s">
        <v>34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5737-E8D1-49B4-817D-D806F3371660}">
  <dimension ref="B2:S30"/>
  <sheetViews>
    <sheetView topLeftCell="D1" workbookViewId="0">
      <selection activeCell="F18" sqref="F18"/>
    </sheetView>
  </sheetViews>
  <sheetFormatPr defaultRowHeight="14.4" x14ac:dyDescent="0.3"/>
  <cols>
    <col min="3" max="3" width="8.33203125" customWidth="1"/>
    <col min="4" max="4" width="19" bestFit="1" customWidth="1"/>
    <col min="5" max="5" width="12.44140625" customWidth="1"/>
    <col min="6" max="6" width="18.109375" bestFit="1" customWidth="1"/>
    <col min="7" max="7" width="7.33203125" bestFit="1" customWidth="1"/>
    <col min="8" max="8" width="9" customWidth="1"/>
    <col min="9" max="9" width="5.77734375" bestFit="1" customWidth="1"/>
    <col min="10" max="10" width="10.21875" bestFit="1" customWidth="1"/>
    <col min="11" max="11" width="18.109375" bestFit="1" customWidth="1"/>
    <col min="12" max="12" width="8.6640625" customWidth="1"/>
    <col min="13" max="13" width="5.77734375" bestFit="1" customWidth="1"/>
    <col min="14" max="14" width="10.21875" bestFit="1" customWidth="1"/>
    <col min="15" max="15" width="18.109375" bestFit="1" customWidth="1"/>
    <col min="16" max="16" width="8.77734375" customWidth="1"/>
    <col min="17" max="17" width="5.77734375" bestFit="1" customWidth="1"/>
    <col min="18" max="18" width="10.21875" bestFit="1" customWidth="1"/>
    <col min="19" max="19" width="18.109375" bestFit="1" customWidth="1"/>
    <col min="20" max="20" width="19.109375" bestFit="1" customWidth="1"/>
  </cols>
  <sheetData>
    <row r="2" spans="2:19" x14ac:dyDescent="0.3">
      <c r="B2" s="16"/>
    </row>
    <row r="3" spans="2:19" x14ac:dyDescent="0.3">
      <c r="B3" s="3"/>
      <c r="C3" s="39" t="s">
        <v>67</v>
      </c>
      <c r="D3" s="39"/>
      <c r="E3" s="39"/>
      <c r="F3" s="39"/>
      <c r="G3" s="39"/>
      <c r="I3" s="34" t="s">
        <v>62</v>
      </c>
      <c r="J3" s="35"/>
      <c r="K3" s="35"/>
      <c r="M3" s="34" t="s">
        <v>63</v>
      </c>
      <c r="N3" s="35"/>
      <c r="O3" s="35"/>
      <c r="Q3" s="34" t="s">
        <v>91</v>
      </c>
      <c r="R3" s="35"/>
      <c r="S3" s="35"/>
    </row>
    <row r="4" spans="2:19" x14ac:dyDescent="0.3">
      <c r="B4" s="9" t="s">
        <v>68</v>
      </c>
      <c r="C4" s="9" t="s">
        <v>62</v>
      </c>
      <c r="D4" s="9" t="s">
        <v>63</v>
      </c>
      <c r="E4" s="9" t="s">
        <v>64</v>
      </c>
      <c r="F4" s="9" t="s">
        <v>65</v>
      </c>
      <c r="G4" s="9" t="s">
        <v>66</v>
      </c>
      <c r="I4" s="10" t="s">
        <v>76</v>
      </c>
      <c r="J4" s="10" t="s">
        <v>80</v>
      </c>
      <c r="K4" s="10" t="s">
        <v>77</v>
      </c>
      <c r="M4" s="10" t="s">
        <v>76</v>
      </c>
      <c r="N4" s="10" t="s">
        <v>80</v>
      </c>
      <c r="O4" s="10" t="s">
        <v>77</v>
      </c>
      <c r="Q4" s="10" t="s">
        <v>76</v>
      </c>
      <c r="R4" s="10" t="s">
        <v>80</v>
      </c>
      <c r="S4" s="10" t="s">
        <v>77</v>
      </c>
    </row>
    <row r="5" spans="2:19" x14ac:dyDescent="0.3">
      <c r="B5" s="5">
        <v>2015</v>
      </c>
      <c r="C5" s="5">
        <v>4869</v>
      </c>
      <c r="D5" s="5">
        <v>3452</v>
      </c>
      <c r="E5" s="5">
        <v>1232</v>
      </c>
      <c r="F5" s="5">
        <v>4750</v>
      </c>
      <c r="G5" s="5">
        <v>914</v>
      </c>
      <c r="I5" s="5">
        <v>2015</v>
      </c>
      <c r="J5" s="5">
        <v>4869</v>
      </c>
      <c r="K5" s="5"/>
      <c r="M5" s="5">
        <v>2015</v>
      </c>
      <c r="N5" s="5">
        <v>3452</v>
      </c>
      <c r="O5" s="5"/>
      <c r="Q5" s="5">
        <v>2015</v>
      </c>
      <c r="R5" s="5">
        <v>914</v>
      </c>
      <c r="S5" s="3"/>
    </row>
    <row r="6" spans="2:19" x14ac:dyDescent="0.3">
      <c r="B6" s="5">
        <v>2016</v>
      </c>
      <c r="C6" s="5">
        <v>2560</v>
      </c>
      <c r="D6" s="5">
        <v>3110</v>
      </c>
      <c r="E6" s="5">
        <v>1332</v>
      </c>
      <c r="F6" s="5">
        <v>4503</v>
      </c>
      <c r="G6" s="5">
        <v>1291</v>
      </c>
      <c r="I6" s="5">
        <v>2016</v>
      </c>
      <c r="J6" s="5">
        <v>2560</v>
      </c>
      <c r="K6" s="36">
        <f>(J6-J5)/J5</f>
        <v>-0.47422468679400287</v>
      </c>
      <c r="M6" s="5">
        <v>2016</v>
      </c>
      <c r="N6" s="5">
        <v>3110</v>
      </c>
      <c r="O6" s="36">
        <f>(N6-N5)/N5</f>
        <v>-9.907300115874855E-2</v>
      </c>
      <c r="Q6" s="5">
        <v>2016</v>
      </c>
      <c r="R6" s="5">
        <v>1291</v>
      </c>
      <c r="S6" s="36">
        <f>(R6-R5)/R5</f>
        <v>0.41247264770240699</v>
      </c>
    </row>
    <row r="7" spans="2:19" x14ac:dyDescent="0.3">
      <c r="B7" s="5">
        <v>2017</v>
      </c>
      <c r="C7" s="5">
        <v>1845</v>
      </c>
      <c r="D7" s="5">
        <v>2900</v>
      </c>
      <c r="E7" s="5">
        <v>1563</v>
      </c>
      <c r="F7" s="5">
        <v>4321</v>
      </c>
      <c r="G7" s="5">
        <v>1155</v>
      </c>
      <c r="I7" s="5">
        <v>2017</v>
      </c>
      <c r="J7" s="5">
        <v>1845</v>
      </c>
      <c r="K7" s="36">
        <f t="shared" ref="K7:K11" si="0">(J7-J6)/J6</f>
        <v>-0.279296875</v>
      </c>
      <c r="M7" s="5">
        <v>2017</v>
      </c>
      <c r="N7" s="5">
        <v>2900</v>
      </c>
      <c r="O7" s="36">
        <f t="shared" ref="O7:O11" si="1">(N7-N6)/N6</f>
        <v>-6.7524115755627015E-2</v>
      </c>
      <c r="Q7" s="5">
        <v>2017</v>
      </c>
      <c r="R7" s="5">
        <v>1155</v>
      </c>
      <c r="S7" s="36">
        <f>(R7-R6)/R6</f>
        <v>-0.10534469403563129</v>
      </c>
    </row>
    <row r="8" spans="2:19" x14ac:dyDescent="0.3">
      <c r="B8" s="5">
        <v>2018</v>
      </c>
      <c r="C8" s="5">
        <v>3363</v>
      </c>
      <c r="D8" s="5">
        <v>3393</v>
      </c>
      <c r="E8" s="5">
        <v>1451</v>
      </c>
      <c r="F8" s="5">
        <v>4100</v>
      </c>
      <c r="G8" s="5">
        <v>1301</v>
      </c>
      <c r="I8" s="5">
        <v>2018</v>
      </c>
      <c r="J8" s="5">
        <v>3363</v>
      </c>
      <c r="K8" s="36">
        <f t="shared" si="0"/>
        <v>0.82276422764227641</v>
      </c>
      <c r="M8" s="5">
        <v>2018</v>
      </c>
      <c r="N8" s="5">
        <v>3393</v>
      </c>
      <c r="O8" s="36">
        <f t="shared" si="1"/>
        <v>0.17</v>
      </c>
      <c r="Q8" s="5">
        <v>2018</v>
      </c>
      <c r="R8" s="5">
        <v>1301</v>
      </c>
      <c r="S8" s="36">
        <f>(R8-R7)/R7</f>
        <v>0.12640692640692641</v>
      </c>
    </row>
    <row r="9" spans="2:19" x14ac:dyDescent="0.3">
      <c r="B9" s="5">
        <v>2019</v>
      </c>
      <c r="C9" s="5">
        <v>5339</v>
      </c>
      <c r="D9" s="5">
        <v>3456</v>
      </c>
      <c r="E9" s="5">
        <v>956</v>
      </c>
      <c r="F9" s="5">
        <v>3800</v>
      </c>
      <c r="G9" s="5">
        <v>1434</v>
      </c>
      <c r="I9" s="5">
        <v>2019</v>
      </c>
      <c r="J9" s="5">
        <v>5339</v>
      </c>
      <c r="K9" s="36">
        <f t="shared" si="0"/>
        <v>0.58757062146892658</v>
      </c>
      <c r="M9" s="5">
        <v>2019</v>
      </c>
      <c r="N9" s="5">
        <v>3456</v>
      </c>
      <c r="O9" s="36">
        <f t="shared" si="1"/>
        <v>1.8567639257294429E-2</v>
      </c>
      <c r="Q9" s="5">
        <v>2019</v>
      </c>
      <c r="R9" s="5">
        <v>1434</v>
      </c>
      <c r="S9" s="36">
        <f>(R9-R8)/R8</f>
        <v>0.10222905457340507</v>
      </c>
    </row>
    <row r="10" spans="2:19" x14ac:dyDescent="0.3">
      <c r="B10" s="5">
        <v>2020</v>
      </c>
      <c r="C10" s="5">
        <v>4890</v>
      </c>
      <c r="D10" s="5">
        <v>3600</v>
      </c>
      <c r="E10" s="5">
        <v>1139</v>
      </c>
      <c r="F10" s="5">
        <v>4250</v>
      </c>
      <c r="G10" s="5">
        <v>1082</v>
      </c>
      <c r="I10" s="5">
        <v>2020</v>
      </c>
      <c r="J10" s="5">
        <v>4890</v>
      </c>
      <c r="K10" s="36">
        <f t="shared" si="0"/>
        <v>-8.4098145720172324E-2</v>
      </c>
      <c r="M10" s="5">
        <v>2020</v>
      </c>
      <c r="N10" s="5">
        <v>3600</v>
      </c>
      <c r="O10" s="36">
        <f t="shared" si="1"/>
        <v>4.1666666666666664E-2</v>
      </c>
      <c r="Q10" s="5">
        <v>2020</v>
      </c>
      <c r="R10" s="5">
        <v>1082</v>
      </c>
      <c r="S10" s="36">
        <f>(R10-R9)/R9</f>
        <v>-0.24546722454672246</v>
      </c>
    </row>
    <row r="11" spans="2:19" x14ac:dyDescent="0.3">
      <c r="B11" s="5">
        <v>2021</v>
      </c>
      <c r="C11" s="5">
        <v>5400</v>
      </c>
      <c r="D11" s="5">
        <v>3890</v>
      </c>
      <c r="E11" s="5">
        <v>1343</v>
      </c>
      <c r="F11" s="5">
        <v>4890</v>
      </c>
      <c r="G11" s="5">
        <v>1025</v>
      </c>
      <c r="I11" s="5">
        <v>2021</v>
      </c>
      <c r="J11" s="5">
        <v>5400</v>
      </c>
      <c r="K11" s="36">
        <f t="shared" si="0"/>
        <v>0.10429447852760736</v>
      </c>
      <c r="M11" s="5">
        <v>2021</v>
      </c>
      <c r="N11" s="5">
        <v>3890</v>
      </c>
      <c r="O11" s="36">
        <f t="shared" si="1"/>
        <v>8.0555555555555561E-2</v>
      </c>
      <c r="Q11" s="5">
        <v>2021</v>
      </c>
      <c r="R11" s="5">
        <v>1025</v>
      </c>
      <c r="S11" s="36">
        <f>(R11-R10)/R10</f>
        <v>-5.2680221811460259E-2</v>
      </c>
    </row>
    <row r="13" spans="2:19" x14ac:dyDescent="0.3">
      <c r="B13" s="16"/>
      <c r="C13" s="22"/>
      <c r="D13" s="16"/>
      <c r="F13" s="16"/>
      <c r="G13" s="22"/>
      <c r="H13" s="16"/>
      <c r="I13" s="16" t="s">
        <v>78</v>
      </c>
      <c r="J13" s="25">
        <f>AVERAGE(K6:K11)</f>
        <v>0.11283493668743917</v>
      </c>
      <c r="K13" s="27" t="str">
        <f>IF(J5&gt;J11,"Increase","Unchanged")</f>
        <v>Unchanged</v>
      </c>
      <c r="M13" s="16" t="s">
        <v>78</v>
      </c>
      <c r="N13" s="25">
        <f>AVERAGE(O6:O11)</f>
        <v>2.4032124094190182E-2</v>
      </c>
      <c r="O13" s="27" t="str">
        <f>IF(N5&gt;N11,"Increase","Unchanged")</f>
        <v>Unchanged</v>
      </c>
      <c r="P13" s="16"/>
      <c r="Q13" s="16" t="s">
        <v>78</v>
      </c>
      <c r="R13" s="25">
        <f>AVERAGE(S6:S11)</f>
        <v>3.9602748048154078E-2</v>
      </c>
      <c r="S13" s="27" t="str">
        <f>IF(R5&gt;R11,"Increase","Unchanged")</f>
        <v>Unchanged</v>
      </c>
    </row>
    <row r="14" spans="2:19" x14ac:dyDescent="0.3">
      <c r="B14" s="6"/>
      <c r="C14" s="6"/>
      <c r="F14" s="6"/>
      <c r="G14" s="6"/>
      <c r="I14" s="16" t="s">
        <v>79</v>
      </c>
      <c r="J14" s="26">
        <f>POWER((J11/J5),(1/(ROW(I11)-ROW(I5))))-1</f>
        <v>1.7401399931578077E-2</v>
      </c>
      <c r="M14" s="16" t="s">
        <v>79</v>
      </c>
      <c r="N14" s="26">
        <f>POWER((N11/N5),(1/(ROW(N11)-ROW(N5))))-1</f>
        <v>2.0108741303451527E-2</v>
      </c>
      <c r="Q14" s="16" t="s">
        <v>79</v>
      </c>
      <c r="R14" s="26">
        <f>POWER((R11/R5),(1/(ROW(R11)-ROW(R5))))-1</f>
        <v>1.9286514234612362E-2</v>
      </c>
    </row>
    <row r="15" spans="2:19" x14ac:dyDescent="0.3">
      <c r="B15" s="6"/>
      <c r="C15" s="6"/>
      <c r="D15" s="28"/>
      <c r="F15" s="6"/>
      <c r="G15" s="6"/>
      <c r="H15" s="28"/>
      <c r="J15" s="26"/>
      <c r="K15" s="16"/>
      <c r="L15" s="22"/>
      <c r="M15" s="16"/>
      <c r="N15" s="37"/>
      <c r="P15" s="28"/>
    </row>
    <row r="16" spans="2:19" x14ac:dyDescent="0.3">
      <c r="B16" s="6"/>
      <c r="C16" s="6"/>
      <c r="D16" s="28"/>
      <c r="F16" s="6"/>
      <c r="G16" s="6"/>
      <c r="H16" s="28"/>
      <c r="J16" s="26"/>
      <c r="K16" s="16"/>
      <c r="L16" s="22"/>
      <c r="M16" s="16"/>
      <c r="N16" s="37"/>
      <c r="P16" s="28"/>
    </row>
    <row r="17" spans="2:16" x14ac:dyDescent="0.3">
      <c r="B17" s="6"/>
      <c r="C17" s="6"/>
      <c r="D17" s="28"/>
      <c r="F17" s="6"/>
      <c r="G17" s="6"/>
      <c r="H17" s="28"/>
      <c r="J17" s="26"/>
      <c r="K17" s="16"/>
      <c r="L17" s="22"/>
      <c r="M17" s="16"/>
      <c r="N17" s="37"/>
      <c r="P17" s="28"/>
    </row>
    <row r="18" spans="2:16" x14ac:dyDescent="0.3">
      <c r="B18" s="6"/>
      <c r="C18" s="6"/>
      <c r="D18" s="28"/>
      <c r="F18" s="6"/>
      <c r="G18" s="6"/>
      <c r="H18" s="28"/>
      <c r="J18" s="6"/>
      <c r="K18" s="6"/>
      <c r="L18" s="6"/>
      <c r="P18" s="28"/>
    </row>
    <row r="19" spans="2:16" x14ac:dyDescent="0.3">
      <c r="B19" s="6"/>
      <c r="C19" s="6"/>
      <c r="G19" s="6"/>
      <c r="H19" s="28"/>
      <c r="I19" s="34" t="s">
        <v>65</v>
      </c>
      <c r="J19" s="35"/>
      <c r="K19" s="35"/>
      <c r="L19" s="6"/>
      <c r="M19" s="34" t="s">
        <v>64</v>
      </c>
      <c r="N19" s="35"/>
      <c r="O19" s="35"/>
      <c r="P19" s="28"/>
    </row>
    <row r="20" spans="2:16" x14ac:dyDescent="0.3">
      <c r="B20" s="6"/>
      <c r="C20" s="6"/>
      <c r="G20" s="6"/>
      <c r="H20" s="28"/>
      <c r="I20" s="10" t="s">
        <v>76</v>
      </c>
      <c r="J20" s="10" t="s">
        <v>80</v>
      </c>
      <c r="K20" s="10" t="s">
        <v>77</v>
      </c>
      <c r="L20" s="6"/>
      <c r="M20" s="10" t="s">
        <v>76</v>
      </c>
      <c r="N20" s="10" t="s">
        <v>80</v>
      </c>
      <c r="O20" s="10" t="s">
        <v>77</v>
      </c>
      <c r="P20" s="28"/>
    </row>
    <row r="21" spans="2:16" x14ac:dyDescent="0.3">
      <c r="I21" s="5">
        <v>2015</v>
      </c>
      <c r="J21" s="5">
        <v>4750</v>
      </c>
      <c r="K21" s="5"/>
      <c r="L21" s="6"/>
      <c r="M21" s="5">
        <v>2015</v>
      </c>
      <c r="N21" s="5">
        <v>1232</v>
      </c>
      <c r="O21" s="3"/>
    </row>
    <row r="22" spans="2:16" x14ac:dyDescent="0.3">
      <c r="B22" s="16"/>
      <c r="C22" s="25"/>
      <c r="G22" s="25"/>
      <c r="H22" s="27"/>
      <c r="I22" s="5">
        <v>2016</v>
      </c>
      <c r="J22" s="5">
        <v>4503</v>
      </c>
      <c r="K22" s="36">
        <f>(J22-J21)/J21</f>
        <v>-5.1999999999999998E-2</v>
      </c>
      <c r="L22" s="6"/>
      <c r="M22" s="5">
        <v>2016</v>
      </c>
      <c r="N22" s="5">
        <v>1332</v>
      </c>
      <c r="O22" s="36">
        <f>(N22-N21)/N21</f>
        <v>8.1168831168831168E-2</v>
      </c>
      <c r="P22" s="27"/>
    </row>
    <row r="23" spans="2:16" x14ac:dyDescent="0.3">
      <c r="B23" s="16"/>
      <c r="C23" s="29"/>
      <c r="G23" s="29"/>
      <c r="I23" s="5">
        <v>2017</v>
      </c>
      <c r="J23" s="5">
        <v>4321</v>
      </c>
      <c r="K23" s="36">
        <f t="shared" ref="K23:K27" si="2">(J23-J22)/J22</f>
        <v>-4.041749944481457E-2</v>
      </c>
      <c r="L23" s="6"/>
      <c r="M23" s="5">
        <v>2017</v>
      </c>
      <c r="N23" s="5">
        <v>1563</v>
      </c>
      <c r="O23" s="36">
        <f t="shared" ref="O23:O27" si="3">(N23-N22)/N22</f>
        <v>0.17342342342342343</v>
      </c>
    </row>
    <row r="24" spans="2:16" x14ac:dyDescent="0.3">
      <c r="I24" s="5">
        <v>2018</v>
      </c>
      <c r="J24" s="5">
        <v>4100</v>
      </c>
      <c r="K24" s="36">
        <f t="shared" si="2"/>
        <v>-5.1145568155519558E-2</v>
      </c>
      <c r="L24" s="6"/>
      <c r="M24" s="5">
        <v>2018</v>
      </c>
      <c r="N24" s="5">
        <v>1451</v>
      </c>
      <c r="O24" s="36">
        <f t="shared" si="3"/>
        <v>-7.1657069737683945E-2</v>
      </c>
    </row>
    <row r="25" spans="2:16" x14ac:dyDescent="0.3">
      <c r="I25" s="5">
        <v>2019</v>
      </c>
      <c r="J25" s="5">
        <v>3800</v>
      </c>
      <c r="K25" s="36">
        <f t="shared" si="2"/>
        <v>-7.3170731707317069E-2</v>
      </c>
      <c r="M25" s="5">
        <v>2019</v>
      </c>
      <c r="N25" s="5">
        <v>956</v>
      </c>
      <c r="O25" s="36">
        <f t="shared" si="3"/>
        <v>-0.34114403859407305</v>
      </c>
    </row>
    <row r="26" spans="2:16" x14ac:dyDescent="0.3">
      <c r="I26" s="5">
        <v>2020</v>
      </c>
      <c r="J26" s="5">
        <v>4250</v>
      </c>
      <c r="K26" s="36">
        <f t="shared" si="2"/>
        <v>0.11842105263157894</v>
      </c>
      <c r="L26" s="25"/>
      <c r="M26" s="5">
        <v>2020</v>
      </c>
      <c r="N26" s="5">
        <v>1139</v>
      </c>
      <c r="O26" s="36">
        <f t="shared" si="3"/>
        <v>0.19142259414225943</v>
      </c>
    </row>
    <row r="27" spans="2:16" x14ac:dyDescent="0.3">
      <c r="I27" s="5">
        <v>2021</v>
      </c>
      <c r="J27" s="5">
        <v>4890</v>
      </c>
      <c r="K27" s="36">
        <f t="shared" si="2"/>
        <v>0.15058823529411763</v>
      </c>
      <c r="L27" s="29"/>
      <c r="M27" s="5">
        <v>2021</v>
      </c>
      <c r="N27" s="5">
        <v>1343</v>
      </c>
      <c r="O27" s="36">
        <f t="shared" si="3"/>
        <v>0.17910447761194029</v>
      </c>
    </row>
    <row r="29" spans="2:16" x14ac:dyDescent="0.3">
      <c r="I29" s="16" t="s">
        <v>78</v>
      </c>
      <c r="J29" s="25">
        <f>AVERAGE(K22:K27)</f>
        <v>8.7125814363408979E-3</v>
      </c>
      <c r="K29" s="27" t="str">
        <f>IF(J21&gt;J27,"Increase","Unchanged")</f>
        <v>Unchanged</v>
      </c>
      <c r="M29" s="16" t="s">
        <v>78</v>
      </c>
      <c r="N29" s="25">
        <f>AVERAGE(O22:O27)</f>
        <v>3.5386369669116222E-2</v>
      </c>
      <c r="O29" s="27" t="str">
        <f>IF(N21&gt;N27,"Increase","Unchanged")</f>
        <v>Unchanged</v>
      </c>
    </row>
    <row r="30" spans="2:16" x14ac:dyDescent="0.3">
      <c r="I30" s="16" t="s">
        <v>79</v>
      </c>
      <c r="J30" s="26">
        <f>POWER((J27/J21),(1/(ROW(J27)-ROW(J21))))-1</f>
        <v>4.8530188416828768E-3</v>
      </c>
      <c r="M30" s="16" t="s">
        <v>79</v>
      </c>
      <c r="N30" s="26">
        <f>POWER((N27/N21),(1/(ROW(N27)-ROW(N21))))-1</f>
        <v>1.4481700398867314E-2</v>
      </c>
    </row>
  </sheetData>
  <mergeCells count="1">
    <mergeCell ref="C3:G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AC0B-DD03-4E62-B7EE-AD046FD527CD}">
  <dimension ref="B1:G31"/>
  <sheetViews>
    <sheetView workbookViewId="0">
      <selection activeCell="C6" sqref="C6"/>
    </sheetView>
  </sheetViews>
  <sheetFormatPr defaultRowHeight="14.4" x14ac:dyDescent="0.3"/>
  <cols>
    <col min="2" max="2" width="23.6640625" bestFit="1" customWidth="1"/>
    <col min="3" max="3" width="8.6640625" customWidth="1"/>
    <col min="4" max="5" width="9.6640625" bestFit="1" customWidth="1"/>
    <col min="7" max="7" width="9.6640625" bestFit="1" customWidth="1"/>
    <col min="8" max="8" width="17.44140625" bestFit="1" customWidth="1"/>
    <col min="12" max="12" width="16.33203125" bestFit="1" customWidth="1"/>
  </cols>
  <sheetData>
    <row r="1" spans="2:7" x14ac:dyDescent="0.3">
      <c r="B1" s="16" t="s">
        <v>74</v>
      </c>
    </row>
    <row r="3" spans="2:7" x14ac:dyDescent="0.3">
      <c r="B3" s="22" t="s">
        <v>75</v>
      </c>
      <c r="C3" s="19">
        <v>100000</v>
      </c>
      <c r="D3" s="6"/>
    </row>
    <row r="4" spans="2:7" x14ac:dyDescent="0.3">
      <c r="B4" s="22" t="s">
        <v>69</v>
      </c>
      <c r="C4" s="21">
        <v>0.24</v>
      </c>
      <c r="D4" s="6"/>
    </row>
    <row r="5" spans="2:7" x14ac:dyDescent="0.3">
      <c r="B5" s="22" t="s">
        <v>70</v>
      </c>
      <c r="C5" s="20">
        <v>24</v>
      </c>
      <c r="D5" s="6" t="s">
        <v>71</v>
      </c>
    </row>
    <row r="6" spans="2:7" x14ac:dyDescent="0.3">
      <c r="B6" s="22" t="s">
        <v>72</v>
      </c>
      <c r="C6" s="20" t="s">
        <v>73</v>
      </c>
      <c r="D6" s="6"/>
    </row>
    <row r="8" spans="2:7" x14ac:dyDescent="0.3">
      <c r="D8" s="17"/>
      <c r="E8" s="17"/>
      <c r="F8" s="17"/>
      <c r="G8" s="18"/>
    </row>
    <row r="9" spans="2:7" x14ac:dyDescent="0.3">
      <c r="D9" s="17"/>
      <c r="E9" s="17"/>
      <c r="F9" s="17"/>
      <c r="G9" s="18"/>
    </row>
    <row r="10" spans="2:7" x14ac:dyDescent="0.3">
      <c r="D10" s="17"/>
      <c r="E10" s="17"/>
      <c r="F10" s="17"/>
      <c r="G10" s="18"/>
    </row>
    <row r="11" spans="2:7" x14ac:dyDescent="0.3">
      <c r="D11" s="17"/>
      <c r="E11" s="17"/>
      <c r="F11" s="17"/>
      <c r="G11" s="18"/>
    </row>
    <row r="12" spans="2:7" x14ac:dyDescent="0.3">
      <c r="D12" s="17"/>
      <c r="E12" s="17"/>
      <c r="F12" s="17"/>
      <c r="G12" s="18"/>
    </row>
    <row r="13" spans="2:7" x14ac:dyDescent="0.3">
      <c r="D13" s="17"/>
      <c r="E13" s="17"/>
      <c r="F13" s="17"/>
      <c r="G13" s="18"/>
    </row>
    <row r="14" spans="2:7" x14ac:dyDescent="0.3">
      <c r="D14" s="17"/>
      <c r="E14" s="17"/>
      <c r="F14" s="17"/>
      <c r="G14" s="18"/>
    </row>
    <row r="15" spans="2:7" x14ac:dyDescent="0.3">
      <c r="D15" s="17"/>
      <c r="E15" s="17"/>
      <c r="F15" s="17"/>
      <c r="G15" s="18"/>
    </row>
    <row r="16" spans="2:7" x14ac:dyDescent="0.3">
      <c r="D16" s="17"/>
      <c r="E16" s="17"/>
      <c r="F16" s="17"/>
      <c r="G16" s="18"/>
    </row>
    <row r="17" spans="4:7" x14ac:dyDescent="0.3">
      <c r="D17" s="17"/>
      <c r="E17" s="17"/>
      <c r="F17" s="17"/>
      <c r="G17" s="18"/>
    </row>
    <row r="18" spans="4:7" x14ac:dyDescent="0.3">
      <c r="D18" s="17"/>
      <c r="E18" s="17"/>
      <c r="F18" s="17"/>
      <c r="G18" s="18"/>
    </row>
    <row r="19" spans="4:7" x14ac:dyDescent="0.3">
      <c r="D19" s="17"/>
      <c r="E19" s="17"/>
      <c r="F19" s="17"/>
      <c r="G19" s="18"/>
    </row>
    <row r="20" spans="4:7" x14ac:dyDescent="0.3">
      <c r="D20" s="17"/>
      <c r="E20" s="17"/>
      <c r="F20" s="17"/>
      <c r="G20" s="18"/>
    </row>
    <row r="21" spans="4:7" x14ac:dyDescent="0.3">
      <c r="D21" s="17"/>
      <c r="E21" s="17"/>
      <c r="F21" s="17"/>
      <c r="G21" s="18"/>
    </row>
    <row r="22" spans="4:7" x14ac:dyDescent="0.3">
      <c r="D22" s="17"/>
      <c r="E22" s="17"/>
      <c r="F22" s="17"/>
      <c r="G22" s="18"/>
    </row>
    <row r="23" spans="4:7" x14ac:dyDescent="0.3">
      <c r="D23" s="17"/>
      <c r="E23" s="17"/>
      <c r="F23" s="17"/>
      <c r="G23" s="18"/>
    </row>
    <row r="24" spans="4:7" x14ac:dyDescent="0.3">
      <c r="D24" s="17"/>
      <c r="E24" s="17"/>
      <c r="F24" s="17"/>
      <c r="G24" s="18"/>
    </row>
    <row r="25" spans="4:7" x14ac:dyDescent="0.3">
      <c r="D25" s="17"/>
      <c r="E25" s="17"/>
      <c r="F25" s="17"/>
      <c r="G25" s="18"/>
    </row>
    <row r="26" spans="4:7" x14ac:dyDescent="0.3">
      <c r="D26" s="17"/>
      <c r="E26" s="17"/>
      <c r="F26" s="17"/>
      <c r="G26" s="18"/>
    </row>
    <row r="27" spans="4:7" x14ac:dyDescent="0.3">
      <c r="D27" s="17"/>
      <c r="E27" s="17"/>
      <c r="F27" s="17"/>
      <c r="G27" s="18"/>
    </row>
    <row r="28" spans="4:7" x14ac:dyDescent="0.3">
      <c r="D28" s="17"/>
      <c r="E28" s="17"/>
      <c r="F28" s="17"/>
      <c r="G28" s="18"/>
    </row>
    <row r="29" spans="4:7" x14ac:dyDescent="0.3">
      <c r="D29" s="17"/>
      <c r="E29" s="17"/>
      <c r="F29" s="17"/>
      <c r="G29" s="18"/>
    </row>
    <row r="30" spans="4:7" x14ac:dyDescent="0.3">
      <c r="D30" s="17"/>
      <c r="E30" s="17"/>
      <c r="F30" s="17"/>
      <c r="G30" s="18"/>
    </row>
    <row r="31" spans="4:7" x14ac:dyDescent="0.3">
      <c r="D31" s="17"/>
      <c r="E31" s="17"/>
      <c r="F31" s="17"/>
      <c r="G31" s="1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6542E-3E63-448B-B105-E782F93E7FF5}">
  <dimension ref="A1:K42"/>
  <sheetViews>
    <sheetView tabSelected="1" workbookViewId="0">
      <selection activeCell="G38" sqref="G38"/>
    </sheetView>
  </sheetViews>
  <sheetFormatPr defaultRowHeight="14.4" x14ac:dyDescent="0.3"/>
  <cols>
    <col min="1" max="1" width="19.21875" customWidth="1"/>
    <col min="2" max="2" width="14.5546875" customWidth="1"/>
    <col min="3" max="3" width="16.6640625" bestFit="1" customWidth="1"/>
    <col min="4" max="4" width="14.88671875" bestFit="1" customWidth="1"/>
    <col min="5" max="5" width="30.21875" bestFit="1" customWidth="1"/>
    <col min="6" max="8" width="31.44140625" bestFit="1" customWidth="1"/>
    <col min="11" max="11" width="10.109375" bestFit="1" customWidth="1"/>
  </cols>
  <sheetData>
    <row r="1" spans="1:11" ht="19.8" x14ac:dyDescent="0.4">
      <c r="A1" s="58" t="s">
        <v>81</v>
      </c>
      <c r="B1" s="58"/>
      <c r="C1" s="58"/>
    </row>
    <row r="2" spans="1:11" ht="19.8" x14ac:dyDescent="0.4">
      <c r="A2" s="58" t="s">
        <v>82</v>
      </c>
      <c r="B2" s="58"/>
      <c r="C2" s="58"/>
    </row>
    <row r="3" spans="1:11" ht="23.4" customHeight="1" x14ac:dyDescent="0.5">
      <c r="A3" s="44" t="s">
        <v>83</v>
      </c>
      <c r="B3" s="44"/>
      <c r="C3" s="51">
        <v>100000</v>
      </c>
      <c r="D3" s="43"/>
      <c r="E3" s="43"/>
      <c r="F3" s="43"/>
    </row>
    <row r="4" spans="1:11" ht="23.4" customHeight="1" x14ac:dyDescent="0.5">
      <c r="A4" s="44" t="s">
        <v>84</v>
      </c>
      <c r="B4" s="44"/>
      <c r="C4" s="52">
        <v>0.24</v>
      </c>
      <c r="D4" s="43"/>
      <c r="E4" s="43"/>
      <c r="F4" s="43"/>
      <c r="K4" s="17"/>
    </row>
    <row r="5" spans="1:11" ht="23.4" customHeight="1" x14ac:dyDescent="0.5">
      <c r="A5" s="44" t="s">
        <v>85</v>
      </c>
      <c r="B5" s="44"/>
      <c r="C5" s="51">
        <v>24</v>
      </c>
      <c r="D5" s="43"/>
      <c r="E5" s="43"/>
      <c r="F5" s="43"/>
      <c r="K5" s="17"/>
    </row>
    <row r="6" spans="1:11" ht="23.4" customHeight="1" x14ac:dyDescent="0.5">
      <c r="A6" s="44" t="s">
        <v>98</v>
      </c>
      <c r="B6" s="44"/>
      <c r="C6" s="53">
        <v>44927</v>
      </c>
      <c r="D6" s="43"/>
      <c r="E6" s="43"/>
      <c r="F6" s="43"/>
      <c r="K6" s="17"/>
    </row>
    <row r="7" spans="1:11" ht="23.4" customHeight="1" x14ac:dyDescent="0.5">
      <c r="A7" s="44" t="s">
        <v>99</v>
      </c>
      <c r="B7" s="44"/>
      <c r="C7" s="54">
        <f>C6+1</f>
        <v>44928</v>
      </c>
      <c r="D7" s="43"/>
      <c r="E7" s="43"/>
      <c r="F7" s="43"/>
      <c r="K7" s="17"/>
    </row>
    <row r="8" spans="1:11" ht="23.4" x14ac:dyDescent="0.45">
      <c r="A8" s="44" t="s">
        <v>87</v>
      </c>
      <c r="B8" s="44"/>
      <c r="C8" s="55" t="str">
        <f>TEXT(C6,"dd")</f>
        <v>01</v>
      </c>
      <c r="D8" s="42"/>
      <c r="E8" s="42"/>
      <c r="F8" s="42"/>
    </row>
    <row r="9" spans="1:11" ht="25.8" x14ac:dyDescent="0.5">
      <c r="A9" s="44" t="s">
        <v>88</v>
      </c>
      <c r="B9" s="44"/>
      <c r="C9" s="55" t="str">
        <f>TEXT(C6,"yyyy")</f>
        <v>2023</v>
      </c>
      <c r="D9" s="43"/>
      <c r="E9" s="43"/>
      <c r="F9" s="43"/>
    </row>
    <row r="10" spans="1:11" ht="25.8" x14ac:dyDescent="0.5">
      <c r="A10" s="44" t="s">
        <v>93</v>
      </c>
      <c r="B10" s="44"/>
      <c r="C10" s="41">
        <v>0</v>
      </c>
    </row>
    <row r="11" spans="1:11" ht="25.8" x14ac:dyDescent="0.5">
      <c r="A11" s="44" t="s">
        <v>94</v>
      </c>
      <c r="B11" s="44"/>
      <c r="C11" s="41">
        <v>0</v>
      </c>
      <c r="D11" s="59" t="s">
        <v>92</v>
      </c>
      <c r="E11" s="56"/>
      <c r="F11" s="57"/>
    </row>
    <row r="12" spans="1:11" ht="25.8" x14ac:dyDescent="0.5">
      <c r="A12" s="44" t="s">
        <v>86</v>
      </c>
      <c r="B12" s="44"/>
      <c r="C12" s="40">
        <f>-PMT(C4/52,C5,C3,C10,C11)</f>
        <v>4411.2935912291496</v>
      </c>
    </row>
    <row r="14" spans="1:11" ht="25.8" x14ac:dyDescent="0.5">
      <c r="A14" s="38" t="s">
        <v>100</v>
      </c>
      <c r="B14" s="38" t="s">
        <v>96</v>
      </c>
      <c r="C14" s="38" t="s">
        <v>86</v>
      </c>
      <c r="D14" s="38" t="s">
        <v>89</v>
      </c>
      <c r="E14" s="38" t="s">
        <v>90</v>
      </c>
      <c r="F14" s="38" t="s">
        <v>95</v>
      </c>
    </row>
    <row r="15" spans="1:11" x14ac:dyDescent="0.3">
      <c r="A15" s="46">
        <f>C6</f>
        <v>44927</v>
      </c>
      <c r="B15" s="10">
        <v>0</v>
      </c>
      <c r="C15" s="47" t="s">
        <v>97</v>
      </c>
      <c r="D15" s="47" t="s">
        <v>97</v>
      </c>
      <c r="E15" s="47" t="s">
        <v>97</v>
      </c>
      <c r="F15" s="48">
        <f>C3</f>
        <v>100000</v>
      </c>
    </row>
    <row r="16" spans="1:11" x14ac:dyDescent="0.3">
      <c r="A16" s="46">
        <f>A15+1</f>
        <v>44928</v>
      </c>
      <c r="B16" s="10">
        <v>1</v>
      </c>
      <c r="C16" s="49">
        <f>D16+E16</f>
        <v>4411.2935912291505</v>
      </c>
      <c r="D16" s="50">
        <f>-IPMT($C$4/52,1,IF(B16&lt;B15,0,$C$5-B15),F15,$C$10,$C$11)</f>
        <v>461.53846153846149</v>
      </c>
      <c r="E16" s="50">
        <f>-PPMT($C$4/52,1,IF(B16&lt;B15,0,$C$5-B15),F15,$C$10,$C$11)</f>
        <v>3949.7551296906886</v>
      </c>
      <c r="F16" s="50">
        <f>C3-E16</f>
        <v>96050.24487030931</v>
      </c>
    </row>
    <row r="17" spans="1:6" x14ac:dyDescent="0.3">
      <c r="A17" s="46">
        <f>A16+7</f>
        <v>44935</v>
      </c>
      <c r="B17" s="10">
        <v>2</v>
      </c>
      <c r="C17" s="49">
        <f t="shared" ref="C17:C39" si="0">D17+E17</f>
        <v>4411.2935912291496</v>
      </c>
      <c r="D17" s="50">
        <f>-IPMT($C$4/52,1,IF(B17&lt;B16,0,$C$5-B16),F16,$C$10,$C$11)</f>
        <v>443.30882247835063</v>
      </c>
      <c r="E17" s="50">
        <f>-PPMT($C$4/52,1,IF(B17&lt;B16,0,$C$5-B16),F16,$C$10,$C$11)</f>
        <v>3967.984768750799</v>
      </c>
      <c r="F17" s="50">
        <f>F16-E17</f>
        <v>92082.26010155851</v>
      </c>
    </row>
    <row r="18" spans="1:6" x14ac:dyDescent="0.3">
      <c r="A18" s="46">
        <f t="shared" ref="A18:A39" si="1">A17+7</f>
        <v>44942</v>
      </c>
      <c r="B18" s="10">
        <v>3</v>
      </c>
      <c r="C18" s="49">
        <f t="shared" si="0"/>
        <v>4411.2935912291496</v>
      </c>
      <c r="D18" s="50">
        <f>-IPMT($C$4/52,1,IF(B18&lt;B17,0,$C$5-B17),F17,$C$10,$C$11)</f>
        <v>424.99504662257772</v>
      </c>
      <c r="E18" s="50">
        <f>-PPMT($C$4/52,1,IF(B18&lt;B17,0,$C$5-B17),F17,$C$10,$C$11)</f>
        <v>3986.2985446065722</v>
      </c>
      <c r="F18" s="50">
        <f>F17-E18</f>
        <v>88095.961556951937</v>
      </c>
    </row>
    <row r="19" spans="1:6" x14ac:dyDescent="0.3">
      <c r="A19" s="46">
        <f t="shared" si="1"/>
        <v>44949</v>
      </c>
      <c r="B19" s="10">
        <v>4</v>
      </c>
      <c r="C19" s="49">
        <f t="shared" si="0"/>
        <v>4411.2935912291496</v>
      </c>
      <c r="D19" s="50">
        <f>-IPMT($C$4/52,1,IF(B19&lt;B18,0,$C$5-B18),F18,$C$10,$C$11)</f>
        <v>406.59674564747041</v>
      </c>
      <c r="E19" s="50">
        <f>-PPMT($C$4/52,1,IF(B19&lt;B18,0,$C$5-B18),F18,$C$10,$C$11)</f>
        <v>4004.6968455816791</v>
      </c>
      <c r="F19" s="50">
        <f>F18-E19</f>
        <v>84091.264711370255</v>
      </c>
    </row>
    <row r="20" spans="1:6" x14ac:dyDescent="0.3">
      <c r="A20" s="46">
        <f t="shared" si="1"/>
        <v>44956</v>
      </c>
      <c r="B20" s="10">
        <v>5</v>
      </c>
      <c r="C20" s="49">
        <f t="shared" si="0"/>
        <v>4411.2935912291505</v>
      </c>
      <c r="D20" s="50">
        <f>-IPMT($C$4/52,1,IF(B20&lt;B19,0,$C$5-B19),F19,$C$10,$C$11)</f>
        <v>388.11352943709346</v>
      </c>
      <c r="E20" s="50">
        <f>-PPMT($C$4/52,1,IF(B20&lt;B19,0,$C$5-B19),F19,$C$10,$C$11)</f>
        <v>4023.1800617920567</v>
      </c>
      <c r="F20" s="50">
        <f>F19-E20</f>
        <v>80068.084649578203</v>
      </c>
    </row>
    <row r="21" spans="1:6" x14ac:dyDescent="0.3">
      <c r="A21" s="46">
        <f t="shared" si="1"/>
        <v>44963</v>
      </c>
      <c r="B21" s="10">
        <v>6</v>
      </c>
      <c r="C21" s="49">
        <f t="shared" si="0"/>
        <v>4411.2935912291505</v>
      </c>
      <c r="D21" s="50">
        <f>-IPMT($C$4/52,1,IF(B21&lt;B20,0,$C$5-B20),F20,$C$10,$C$11)</f>
        <v>369.5450060749763</v>
      </c>
      <c r="E21" s="50">
        <f>-PPMT($C$4/52,1,IF(B21&lt;B20,0,$C$5-B20),F20,$C$10,$C$11)</f>
        <v>4041.7485851541737</v>
      </c>
      <c r="F21" s="50">
        <f>F20-E21</f>
        <v>76026.336064424031</v>
      </c>
    </row>
    <row r="22" spans="1:6" x14ac:dyDescent="0.3">
      <c r="A22" s="46">
        <f t="shared" si="1"/>
        <v>44970</v>
      </c>
      <c r="B22" s="10">
        <v>7</v>
      </c>
      <c r="C22" s="49">
        <f t="shared" si="0"/>
        <v>4411.2935912291496</v>
      </c>
      <c r="D22" s="50">
        <f>-IPMT($C$4/52,1,IF(B22&lt;B21,0,$C$5-B21),F21,$C$10,$C$11)</f>
        <v>350.89078183580318</v>
      </c>
      <c r="E22" s="50">
        <f>-PPMT($C$4/52,1,IF(B22&lt;B21,0,$C$5-B21),F21,$C$10,$C$11)</f>
        <v>4060.4028093933462</v>
      </c>
      <c r="F22" s="50">
        <f>F21-E22</f>
        <v>71965.933255030686</v>
      </c>
    </row>
    <row r="23" spans="1:6" x14ac:dyDescent="0.3">
      <c r="A23" s="46">
        <f t="shared" si="1"/>
        <v>44977</v>
      </c>
      <c r="B23" s="10">
        <v>8</v>
      </c>
      <c r="C23" s="49">
        <f t="shared" si="0"/>
        <v>4411.2935912291505</v>
      </c>
      <c r="D23" s="50">
        <f>-IPMT($C$4/52,1,IF(B23&lt;B22,0,$C$5-B22),F22,$C$10,$C$11)</f>
        <v>332.1504611770647</v>
      </c>
      <c r="E23" s="50">
        <f>-PPMT($C$4/52,1,IF(B23&lt;B22,0,$C$5-B22),F22,$C$10,$C$11)</f>
        <v>4079.1431300520853</v>
      </c>
      <c r="F23" s="50">
        <f>F22-E23</f>
        <v>67886.790124978608</v>
      </c>
    </row>
    <row r="24" spans="1:6" x14ac:dyDescent="0.3">
      <c r="A24" s="46">
        <f t="shared" si="1"/>
        <v>44984</v>
      </c>
      <c r="B24" s="10">
        <v>9</v>
      </c>
      <c r="C24" s="49">
        <f t="shared" si="0"/>
        <v>4411.2935912291514</v>
      </c>
      <c r="D24" s="50">
        <f>-IPMT($C$4/52,1,IF(B24&lt;B23,0,$C$5-B23),F23,$C$10,$C$11)</f>
        <v>313.32364673067048</v>
      </c>
      <c r="E24" s="50">
        <f>-PPMT($C$4/52,1,IF(B24&lt;B23,0,$C$5-B23),F23,$C$10,$C$11)</f>
        <v>4097.9699444984808</v>
      </c>
      <c r="F24" s="50">
        <f>F23-E24</f>
        <v>63788.820180480128</v>
      </c>
    </row>
    <row r="25" spans="1:6" x14ac:dyDescent="0.3">
      <c r="A25" s="46">
        <f t="shared" si="1"/>
        <v>44991</v>
      </c>
      <c r="B25" s="10">
        <v>10</v>
      </c>
      <c r="C25" s="49">
        <f t="shared" si="0"/>
        <v>4411.2935912291505</v>
      </c>
      <c r="D25" s="50">
        <f>-IPMT($C$4/52,1,IF(B25&lt;B24,0,$C$5-B24),F24,$C$10,$C$11)</f>
        <v>294.40993929452367</v>
      </c>
      <c r="E25" s="50">
        <f>-PPMT($C$4/52,1,IF(B25&lt;B24,0,$C$5-B24),F24,$C$10,$C$11)</f>
        <v>4116.8836519346269</v>
      </c>
      <c r="F25" s="50">
        <f>F24-E25</f>
        <v>59671.936528545499</v>
      </c>
    </row>
    <row r="26" spans="1:6" x14ac:dyDescent="0.3">
      <c r="A26" s="46">
        <f t="shared" si="1"/>
        <v>44998</v>
      </c>
      <c r="B26" s="10">
        <v>11</v>
      </c>
      <c r="C26" s="49">
        <f t="shared" si="0"/>
        <v>4411.2935912291505</v>
      </c>
      <c r="D26" s="50">
        <f>-IPMT($C$4/52,1,IF(B26&lt;B25,0,$C$5-B25),F25,$C$10,$C$11)</f>
        <v>275.40893782405612</v>
      </c>
      <c r="E26" s="50">
        <f>-PPMT($C$4/52,1,IF(B26&lt;B25,0,$C$5-B25),F25,$C$10,$C$11)</f>
        <v>4135.8846534050945</v>
      </c>
      <c r="F26" s="50">
        <f>F25-E26</f>
        <v>55536.051875140402</v>
      </c>
    </row>
    <row r="27" spans="1:6" x14ac:dyDescent="0.3">
      <c r="A27" s="46">
        <f t="shared" si="1"/>
        <v>45005</v>
      </c>
      <c r="B27" s="10">
        <v>12</v>
      </c>
      <c r="C27" s="49">
        <f t="shared" si="0"/>
        <v>4411.2935912291505</v>
      </c>
      <c r="D27" s="50">
        <f>-IPMT($C$4/52,1,IF(B27&lt;B26,0,$C$5-B26),F26,$C$10,$C$11)</f>
        <v>256.3202394237249</v>
      </c>
      <c r="E27" s="50">
        <f>-PPMT($C$4/52,1,IF(B27&lt;B26,0,$C$5-B26),F26,$C$10,$C$11)</f>
        <v>4154.9733518054254</v>
      </c>
      <c r="F27" s="50">
        <f>F26-E27</f>
        <v>51381.078523334974</v>
      </c>
    </row>
    <row r="28" spans="1:6" x14ac:dyDescent="0.3">
      <c r="A28" s="46">
        <f t="shared" si="1"/>
        <v>45012</v>
      </c>
      <c r="B28" s="10">
        <v>13</v>
      </c>
      <c r="C28" s="49">
        <f t="shared" si="0"/>
        <v>4411.2935912291496</v>
      </c>
      <c r="D28" s="50">
        <f>-IPMT($C$4/52,1,IF(B28&lt;B27,0,$C$5-B27),F27,$C$10,$C$11)</f>
        <v>237.14343933846908</v>
      </c>
      <c r="E28" s="50">
        <f>-PPMT($C$4/52,1,IF(B28&lt;B27,0,$C$5-B27),F27,$C$10,$C$11)</f>
        <v>4174.1501518906807</v>
      </c>
      <c r="F28" s="50">
        <f>F27-E28</f>
        <v>47206.928371444294</v>
      </c>
    </row>
    <row r="29" spans="1:6" x14ac:dyDescent="0.3">
      <c r="A29" s="46">
        <f t="shared" si="1"/>
        <v>45019</v>
      </c>
      <c r="B29" s="10">
        <v>14</v>
      </c>
      <c r="C29" s="49">
        <f t="shared" si="0"/>
        <v>4411.2935912291505</v>
      </c>
      <c r="D29" s="50">
        <f>-IPMT($C$4/52,1,IF(B29&lt;B28,0,$C$5-B28),F28,$C$10,$C$11)</f>
        <v>217.87813094512748</v>
      </c>
      <c r="E29" s="50">
        <f>-PPMT($C$4/52,1,IF(B29&lt;B28,0,$C$5-B28),F28,$C$10,$C$11)</f>
        <v>4193.4154602840226</v>
      </c>
      <c r="F29" s="50">
        <f>F28-E29</f>
        <v>43013.512911160273</v>
      </c>
    </row>
    <row r="30" spans="1:6" x14ac:dyDescent="0.3">
      <c r="A30" s="46">
        <f t="shared" si="1"/>
        <v>45026</v>
      </c>
      <c r="B30" s="10">
        <v>15</v>
      </c>
      <c r="C30" s="49">
        <f t="shared" si="0"/>
        <v>4411.2935912291496</v>
      </c>
      <c r="D30" s="50">
        <f>-IPMT($C$4/52,1,IF(B30&lt;B29,0,$C$5-B29),F29,$C$10,$C$11)</f>
        <v>198.52390574381661</v>
      </c>
      <c r="E30" s="50">
        <f>-PPMT($C$4/52,1,IF(B30&lt;B29,0,$C$5-B29),F29,$C$10,$C$11)</f>
        <v>4212.769685485333</v>
      </c>
      <c r="F30" s="50">
        <f>F29-E30</f>
        <v>38800.743225674938</v>
      </c>
    </row>
    <row r="31" spans="1:6" x14ac:dyDescent="0.3">
      <c r="A31" s="46">
        <f t="shared" si="1"/>
        <v>45033</v>
      </c>
      <c r="B31" s="10">
        <v>16</v>
      </c>
      <c r="C31" s="49">
        <f t="shared" si="0"/>
        <v>4411.2935912291496</v>
      </c>
      <c r="D31" s="50">
        <f>-IPMT($C$4/52,1,IF(B31&lt;B30,0,$C$5-B30),F30,$C$10,$C$11)</f>
        <v>179.08035334926893</v>
      </c>
      <c r="E31" s="50">
        <f>-PPMT($C$4/52,1,IF(B31&lt;B30,0,$C$5-B30),F30,$C$10,$C$11)</f>
        <v>4232.2132378798806</v>
      </c>
      <c r="F31" s="50">
        <f>F30-E31</f>
        <v>34568.52998779506</v>
      </c>
    </row>
    <row r="32" spans="1:6" x14ac:dyDescent="0.3">
      <c r="A32" s="46">
        <f t="shared" si="1"/>
        <v>45040</v>
      </c>
      <c r="B32" s="10">
        <v>17</v>
      </c>
      <c r="C32" s="49">
        <f t="shared" si="0"/>
        <v>4411.2935912291496</v>
      </c>
      <c r="D32" s="50">
        <f>-IPMT($C$4/52,1,IF(B32&lt;B31,0,$C$5-B31),F31,$C$10,$C$11)</f>
        <v>159.54706148213103</v>
      </c>
      <c r="E32" s="50">
        <f>-PPMT($C$4/52,1,IF(B32&lt;B31,0,$C$5-B31),F31,$C$10,$C$11)</f>
        <v>4251.7465297470189</v>
      </c>
      <c r="F32" s="50">
        <f>F31-E32</f>
        <v>30316.783458048041</v>
      </c>
    </row>
    <row r="33" spans="1:6" x14ac:dyDescent="0.3">
      <c r="A33" s="46">
        <f t="shared" si="1"/>
        <v>45047</v>
      </c>
      <c r="B33" s="10">
        <v>18</v>
      </c>
      <c r="C33" s="49">
        <f t="shared" si="0"/>
        <v>4411.2935912291496</v>
      </c>
      <c r="D33" s="50">
        <f>-IPMT($C$4/52,1,IF(B33&lt;B32,0,$C$5-B32),F32,$C$10,$C$11)</f>
        <v>139.92361596022172</v>
      </c>
      <c r="E33" s="50">
        <f>-PPMT($C$4/52,1,IF(B33&lt;B32,0,$C$5-B32),F32,$C$10,$C$11)</f>
        <v>4271.3699752689281</v>
      </c>
      <c r="F33" s="50">
        <f>F32-E33</f>
        <v>26045.413482779113</v>
      </c>
    </row>
    <row r="34" spans="1:6" x14ac:dyDescent="0.3">
      <c r="A34" s="46">
        <f t="shared" si="1"/>
        <v>45054</v>
      </c>
      <c r="B34" s="10">
        <v>19</v>
      </c>
      <c r="C34" s="49">
        <f t="shared" si="0"/>
        <v>4411.2935912291505</v>
      </c>
      <c r="D34" s="50">
        <f>-IPMT($C$4/52,1,IF(B34&lt;B33,0,$C$5-B33),F33,$C$10,$C$11)</f>
        <v>120.20960068974973</v>
      </c>
      <c r="E34" s="50">
        <f>-PPMT($C$4/52,1,IF(B34&lt;B33,0,$C$5-B33),F33,$C$10,$C$11)</f>
        <v>4291.0839905394005</v>
      </c>
      <c r="F34" s="50">
        <f>F33-E34</f>
        <v>21754.329492239711</v>
      </c>
    </row>
    <row r="35" spans="1:6" x14ac:dyDescent="0.3">
      <c r="A35" s="46">
        <f t="shared" si="1"/>
        <v>45061</v>
      </c>
      <c r="B35" s="10">
        <v>20</v>
      </c>
      <c r="C35" s="49">
        <f t="shared" si="0"/>
        <v>4411.2935912291496</v>
      </c>
      <c r="D35" s="50">
        <f>-IPMT($C$4/52,1,IF(B35&lt;B34,0,$C$5-B34),F34,$C$10,$C$11)</f>
        <v>100.40459765649096</v>
      </c>
      <c r="E35" s="50">
        <f>-PPMT($C$4/52,1,IF(B35&lt;B34,0,$C$5-B34),F34,$C$10,$C$11)</f>
        <v>4310.8889935726584</v>
      </c>
      <c r="F35" s="50">
        <f>F34-E35</f>
        <v>17443.440498667052</v>
      </c>
    </row>
    <row r="36" spans="1:6" x14ac:dyDescent="0.3">
      <c r="A36" s="46">
        <f t="shared" si="1"/>
        <v>45068</v>
      </c>
      <c r="B36" s="10">
        <v>21</v>
      </c>
      <c r="C36" s="49">
        <f t="shared" si="0"/>
        <v>4411.2935912291496</v>
      </c>
      <c r="D36" s="50">
        <f>-IPMT($C$4/52,1,IF(B36&lt;B35,0,$C$5-B35),F35,$C$10,$C$11)</f>
        <v>80.508186916924856</v>
      </c>
      <c r="E36" s="50">
        <f>-PPMT($C$4/52,1,IF(B36&lt;B35,0,$C$5-B35),F35,$C$10,$C$11)</f>
        <v>4330.7854043122243</v>
      </c>
      <c r="F36" s="50">
        <f>F35-E36</f>
        <v>13112.655094354828</v>
      </c>
    </row>
    <row r="37" spans="1:6" x14ac:dyDescent="0.3">
      <c r="A37" s="46">
        <f t="shared" si="1"/>
        <v>45075</v>
      </c>
      <c r="B37" s="10">
        <v>22</v>
      </c>
      <c r="C37" s="49">
        <f t="shared" si="0"/>
        <v>4411.2935912291487</v>
      </c>
      <c r="D37" s="50">
        <f>-IPMT($C$4/52,1,IF(B37&lt;B36,0,$C$5-B36),F36,$C$10,$C$11)</f>
        <v>60.519946589329969</v>
      </c>
      <c r="E37" s="50">
        <f>-PPMT($C$4/52,1,IF(B37&lt;B36,0,$C$5-B36),F36,$C$10,$C$11)</f>
        <v>4350.7736446398185</v>
      </c>
      <c r="F37" s="50">
        <f>F36-E37</f>
        <v>8761.8814497150088</v>
      </c>
    </row>
    <row r="38" spans="1:6" x14ac:dyDescent="0.3">
      <c r="A38" s="46">
        <f t="shared" si="1"/>
        <v>45082</v>
      </c>
      <c r="B38" s="10">
        <v>23</v>
      </c>
      <c r="C38" s="49">
        <f t="shared" si="0"/>
        <v>4411.2935912291478</v>
      </c>
      <c r="D38" s="50">
        <f>-IPMT($C$4/52,1,IF(B38&lt;B37,0,$C$5-B37),F37,$C$10,$C$11)</f>
        <v>40.439452844838499</v>
      </c>
      <c r="E38" s="50">
        <f>-PPMT($C$4/52,1,IF(B38&lt;B37,0,$C$5-B37),F37,$C$10,$C$11)</f>
        <v>4370.8541383843094</v>
      </c>
      <c r="F38" s="50">
        <f>F37-E38</f>
        <v>4391.0273113306994</v>
      </c>
    </row>
    <row r="39" spans="1:6" x14ac:dyDescent="0.3">
      <c r="A39" s="46">
        <f t="shared" si="1"/>
        <v>45089</v>
      </c>
      <c r="B39" s="10">
        <v>24</v>
      </c>
      <c r="C39" s="49">
        <f t="shared" si="0"/>
        <v>4411.2935912291487</v>
      </c>
      <c r="D39" s="50">
        <f>-IPMT($C$4/52,1,IF(B39&lt;B38,0,$C$5-B38),F38,$C$10,$C$11)</f>
        <v>20.26627989844938</v>
      </c>
      <c r="E39" s="50">
        <f>-PPMT($C$4/52,1,IF(B39&lt;B38,0,$C$5-B38),F38,$C$10,$C$11)</f>
        <v>4391.0273113306994</v>
      </c>
      <c r="F39" s="50">
        <f>F38-E39</f>
        <v>0</v>
      </c>
    </row>
    <row r="40" spans="1:6" x14ac:dyDescent="0.3">
      <c r="A40" s="45"/>
    </row>
    <row r="41" spans="1:6" x14ac:dyDescent="0.3">
      <c r="A41" s="45"/>
    </row>
    <row r="42" spans="1:6" x14ac:dyDescent="0.3">
      <c r="A42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Gromor Finance Private Limited</dc:creator>
  <cp:lastModifiedBy>ashish dhadse</cp:lastModifiedBy>
  <dcterms:created xsi:type="dcterms:W3CDTF">2021-05-15T03:21:33Z</dcterms:created>
  <dcterms:modified xsi:type="dcterms:W3CDTF">2023-06-14T08:16:55Z</dcterms:modified>
</cp:coreProperties>
</file>